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8" activeTab="0"/>
  </bookViews>
  <sheets>
    <sheet name="A - Introduction" sheetId="1" r:id="rId1"/>
    <sheet name="B - Background" sheetId="2" r:id="rId2"/>
    <sheet name="C - How-to" sheetId="3" r:id="rId3"/>
    <sheet name="D - Inputs &amp; Assumptions" sheetId="4" r:id="rId4"/>
    <sheet name="E - Total Exposure" sheetId="5" r:id="rId5"/>
    <sheet name="F - Background Exp" sheetId="6" r:id="rId6"/>
    <sheet name="G - School Exp" sheetId="7" r:id="rId7"/>
    <sheet name="H - References" sheetId="8" r:id="rId8"/>
    <sheet name="I - Variable List" sheetId="9" r:id="rId9"/>
    <sheet name="J - Disclosure" sheetId="10" r:id="rId10"/>
    <sheet name="K - Versions" sheetId="11" r:id="rId11"/>
  </sheets>
  <definedNames>
    <definedName name="_xlnm.Print_Area" localSheetId="0">'A - Introduction'!$B$1:$B$17</definedName>
    <definedName name="_xlnm.Print_Area" localSheetId="1">'B - Background'!$B$1:$B$24</definedName>
    <definedName name="_xlnm.Print_Area" localSheetId="2">'C - How-to'!$B$1:$N$51</definedName>
    <definedName name="_xlnm.Print_Area" localSheetId="3">'D - Inputs &amp; Assumptions'!$B$1:$R$56</definedName>
    <definedName name="_xlnm.Print_Titles" localSheetId="3">'D - Inputs &amp; Assumptions'!$7:$9</definedName>
    <definedName name="_xlnm.Print_Area" localSheetId="4">'E - Total Exposure'!$B$1:$P$35</definedName>
    <definedName name="_xlnm.Print_Area" localSheetId="5">'F - Background Exp'!$B$1:$J$105</definedName>
    <definedName name="_xlnm.Print_Area" localSheetId="6">'G - School Exp'!$B$1:$J$97</definedName>
    <definedName name="_xlnm.Print_Area" localSheetId="7">'H - References'!$B$1:$B$49</definedName>
    <definedName name="_xlnm.Print_Area" localSheetId="8">'I - Variable List'!$B$1:$C$46</definedName>
  </definedNames>
  <calcPr fullCalcOnLoad="1"/>
</workbook>
</file>

<file path=xl/sharedStrings.xml><?xml version="1.0" encoding="utf-8"?>
<sst xmlns="http://schemas.openxmlformats.org/spreadsheetml/2006/main" count="789" uniqueCount="352">
  <si>
    <t>PCB Exposure Estimation Tool</t>
  </si>
  <si>
    <t>Version 1.1</t>
  </si>
  <si>
    <t>Last Modified: October 2, 2009</t>
  </si>
  <si>
    <t>Introduction</t>
  </si>
  <si>
    <r>
      <t xml:space="preserve">This tool was developed to help exposure/risk assessors estimate total PCB exposures. It provides exposure estimates for school children (daycare, pre-school, elementary, middle and high school) and school staff including teachers and other school personnel.  Total PCB exposures are estimated as the sum of exposures occurring in non-school (background) and school settings.  The tool contains a series of 11 worksheets or tabs (including this Tab - </t>
    </r>
    <r>
      <rPr>
        <b/>
        <sz val="12"/>
        <rFont val="Arial"/>
        <family val="2"/>
      </rPr>
      <t>Tab A</t>
    </r>
    <r>
      <rPr>
        <sz val="12"/>
        <rFont val="Arial"/>
        <family val="2"/>
      </rPr>
      <t>) that guide users through the calculations and provide suggested input values for parameters such as intake rate, exposure duration, body weight, PCB concentration, etc. The suggested input values are generally means or medians and are used to estimate average or “central tendency” exposures.  However, these values can be changed, as needed, to address concerns at specific sites or populations in other kinds of buildings.  The worksheets provide estimates of background (residential and other environmental) exposures, and exposures from activities taking place in and around schools.</t>
    </r>
  </si>
  <si>
    <r>
      <t>Tab (worksheet) B</t>
    </r>
    <r>
      <rPr>
        <sz val="12"/>
        <rFont val="Arial"/>
        <family val="2"/>
      </rPr>
      <t xml:space="preserve"> provides background information on the tool, including the exposure scenarios addressed by the tool and the assumptions used for estimating exposures.</t>
    </r>
  </si>
  <si>
    <r>
      <t>Tab (worksheet) C</t>
    </r>
    <r>
      <rPr>
        <sz val="12"/>
        <rFont val="Arial"/>
        <family val="2"/>
      </rPr>
      <t xml:space="preserve"> provides information on how to use this spreadsheet.</t>
    </r>
  </si>
  <si>
    <r>
      <t>Tab (worksheet) D</t>
    </r>
    <r>
      <rPr>
        <sz val="12"/>
        <rFont val="Arial"/>
        <family val="2"/>
      </rPr>
      <t xml:space="preserve"> (shaded in orange) provides input values and assumptions for the parameters used in the tool.    Any change to the input values in this table will also change values in worksheets E, F, and G.  Values in grayed-out cells are locked and cannot be changed.  Values in red are those for which site-specific values may be more appropriate and should be changed by the user. </t>
    </r>
  </si>
  <si>
    <r>
      <t>Tab (worksheet) E</t>
    </r>
    <r>
      <rPr>
        <sz val="12"/>
        <rFont val="Arial"/>
        <family val="2"/>
      </rPr>
      <t xml:space="preserve"> (shaded in green) shows the total PCB doses from each pathway evaluated (e.g., inhalation of indoor air, ingestion of dust, etc.).  The values are derived in Worksheets F and G and cannot be directly changed by the user.  Total average daily doses on this tab are compared to the oral Reference Dose (RfD) for Aroclor 1254.  This RfD is the more conservative RfD of those available for PCB Aroclors in EPA's IRIS database (U.S. EPA, 2009b).  This tab also estimates the maximum PCB concentration (ng/m</t>
    </r>
    <r>
      <rPr>
        <vertAlign val="superscript"/>
        <sz val="12"/>
        <rFont val="Arial"/>
        <family val="2"/>
      </rPr>
      <t>3</t>
    </r>
    <r>
      <rPr>
        <sz val="12"/>
        <rFont val="Arial"/>
        <family val="2"/>
      </rPr>
      <t>) in school indoor air without exceeding RfD, and assuming all other exposure pathways (including background) remain unchanged.</t>
    </r>
  </si>
  <si>
    <r>
      <t>Tab (worksheet) F</t>
    </r>
    <r>
      <rPr>
        <sz val="12"/>
        <rFont val="Arial"/>
        <family val="2"/>
      </rPr>
      <t xml:space="preserve"> (shaded in yellow) calculates background doses of PCBs from non-school dust and soil ingestion, inhalation of indoor and outdoor air, dermal absorption, and dietary ingestion (food).   Values in grayed-out cells are locked and cannot be changed.  Values in red are those for which site-specific values may be more appropriate.</t>
    </r>
  </si>
  <si>
    <r>
      <t>Tab (worksheet) G</t>
    </r>
    <r>
      <rPr>
        <sz val="12"/>
        <rFont val="Arial"/>
        <family val="2"/>
      </rPr>
      <t xml:space="preserve"> (shaded in blue) calculates PCB doses that could occur in schools.  Estimates are provided for dust ingestion, soil ingestion, inhalation of indoor school air and surrounding outdoor air, and dermal absorption.  Values in grayed-out cells are locked and cannot be changed.  Values in red are those for which site-specific values may be more appropriate.</t>
    </r>
  </si>
  <si>
    <r>
      <t>Tab (worksheet) H</t>
    </r>
    <r>
      <rPr>
        <sz val="12"/>
        <rFont val="Arial"/>
        <family val="2"/>
      </rPr>
      <t xml:space="preserve"> provides the citations for all references used in this tool.</t>
    </r>
  </si>
  <si>
    <r>
      <t xml:space="preserve">Tab (worksheet) I </t>
    </r>
    <r>
      <rPr>
        <sz val="12"/>
        <rFont val="Arial"/>
        <family val="2"/>
      </rPr>
      <t>provides an alphabetic list of the variables and parameters used in all worksheets in this tool.</t>
    </r>
  </si>
  <si>
    <r>
      <t xml:space="preserve">Tab (worksheet) J </t>
    </r>
    <r>
      <rPr>
        <sz val="12"/>
        <rFont val="Arial"/>
        <family val="2"/>
      </rPr>
      <t>provides a disclosure statement about the review of this tool.</t>
    </r>
  </si>
  <si>
    <r>
      <t xml:space="preserve">Tab (worksheet) K </t>
    </r>
    <r>
      <rPr>
        <sz val="12"/>
        <rFont val="Arial"/>
        <family val="2"/>
      </rPr>
      <t>provides information about changes made to the various versions/updates of this tool.</t>
    </r>
  </si>
  <si>
    <t xml:space="preserve">  </t>
  </si>
  <si>
    <t>Background</t>
  </si>
  <si>
    <t>This tool was developed to help exposure/risk assessors estimate total PCB exposures in two different situations or scenarios. The first “background” scenario is for PCB exposures at non-school (primarily residential) buildings. The second scenario is a contaminated school.  The background (non-school) scenario includes exposure estimates for non-dietary ingestion of soils and dusts, inhalation, dermal contact, and dietary (food) ingestion.  The contaminated school scenario includes estimates for the same exposure routes except that no estimate for dietary ingestion is included.  It is assumed that PCBs from school buildings would not affect foods and that the FDA estimates of PCBs in foods would be sufficient for the estimates provided in this spreadsheet.</t>
  </si>
  <si>
    <r>
      <t xml:space="preserve">Exposure estimates are expressed as </t>
    </r>
    <r>
      <rPr>
        <sz val="12"/>
        <rFont val="Times New Roman"/>
        <family val="1"/>
      </rPr>
      <t>µ</t>
    </r>
    <r>
      <rPr>
        <sz val="12"/>
        <rFont val="Arial"/>
        <family val="2"/>
      </rPr>
      <t>g/kg-day, except for the summary spreadsheet where values are expressed as ng/kg-day.  Daily values represent estimates averaged over an entire year and reflect the actual number of days in school.  Suggested default values are provided for the input variables.  These values are generally intended to represent central tendency exposures.  If appropriate to the location or population of interest, some of these values may be changed.  Others, signified by shaded cells, are constants and may not be changed by the user.</t>
    </r>
  </si>
  <si>
    <t>Dust and Soil Ingestion:  Background (non-school) dust ingestion is estimated by multiplying total daily dust ingestion by the fraction of indoor awake time spent in locations other than schools times the concentration of PCBs in background dust.  Background (non-school) soil ingestion is estimated by multiplying total daily soil ingestion by the fraction of outdoor time spent at locations other than schools times the concentration of PCBs in background soil.   For the contaminated schools scenario, dust ingestion is estimated by multiplying total daily dust ingestion by the fraction of indoor awake time spent in schools times the concentration of PCBs in school dust.  Soil ingestion at schools is estimated by multiplying total daily soil ingestion by the fraction of outdoor time spent at schools times the concentration of PCBs in school soil.</t>
  </si>
  <si>
    <t>Inhalation:  Background (non-school) indoor air inhalation is estimated by multiplying total daily inhalation rates by the fraction of time spent indoors at locations other than schools times the concentration of PCBs in indoor (non-school) air.  Background (non-school) outdoor air inhalation is estimated by multiplying total daily inhalation rates by the fraction of time spent outside away from school times the concentration of PCBs in outdoor air.  For the contaminated schools scenario, indoor air inhalation is estimated by multiplying total daily inhalation rates by the fraction of time spent indoors at schools times the concentration of PCBs in indoor (school) air.  School outdoor air inhalation is estimated by multiplying total daily inhalation rates by the fraction of time spent outside at school times the concentration of PCBs in outdoor air.</t>
  </si>
  <si>
    <t xml:space="preserve">Dermal Exposure: For both the background (non-school) and school scenarios, dermal absorption from contact with PCBs in indoor dust is estimated by assuming that dust adheres to exposed skin surfaces and that PCBs are absorbed through the skin.  Dermal absorption from direct contact with caulk or other PCB impregnated surfaces is assumed to be negligible and is not included.  </t>
  </si>
  <si>
    <t>Dietary Ingestion:  Food and Drug Administration (FDA) estimates of daily doses of PCBs from dietary (food) sources are used for the background (non-school) estimates provided in the spreadsheet. These background estimates are based on FDA's Total Diet Study data for 1997.  It is assumed that PCBs from contaminated buildings would not impact food consumed in schools.  Therefore, the dietary pathway is not included in the contaminated school scenario.</t>
  </si>
  <si>
    <t>For all exposure scenarios, relative absorption factors are used to estimate doses that are comparable to an administered food dose.  This is done by first multiplying by the pathway specific absorption fraction, and then dividing by the food ingestion absorption fraction.  For the inhalation route this factor is one because the absorption fraction from the food and air are assumed to be the same (about 80%).   This procedure puts all doses on a comparable basis to each other and to the published IRIS reference dose.</t>
  </si>
  <si>
    <t>PCB concentrations in environmental media generally are derived for Aroclor 1254.  Although this is the Aroclor that was used most often in building caulk, the PCB mix remaining in the caulk today will likely be different due to uneven degradation and evaporation rates among the congeners.  The PCB mixture in the air and dust will likely be even less like the original Aroclor in the caulk.</t>
  </si>
  <si>
    <t xml:space="preserve">PCB doses are compared to the oral reference dose (RfD) for PCB Aroclor 1254.  The reference dose is an estimate of a daily oral exposure to the human population, including sensitive subgroups, that is likely to be without an appreciable risk of deleterious effects during a lifetime.  </t>
  </si>
  <si>
    <t>How to Use the PCB Exposure Assessment Tool</t>
  </si>
  <si>
    <r>
      <t>The PCB Exposure Assessment Tool has been created using Microsoft</t>
    </r>
    <r>
      <rPr>
        <vertAlign val="superscript"/>
        <sz val="12"/>
        <rFont val="Arial"/>
        <family val="2"/>
      </rPr>
      <t>®</t>
    </r>
    <r>
      <rPr>
        <sz val="12"/>
        <rFont val="Arial"/>
        <family val="2"/>
      </rPr>
      <t xml:space="preserve"> Excel software.  The Excel spreadsheet provides a simple format for facilitating organization of input data and calculation of tool outputs.  Embedded formulae are used for calculating doses, and linkages are used to generate output summaries.</t>
    </r>
  </si>
  <si>
    <t>Opening the PCB Exposure Assessment Tool:</t>
  </si>
  <si>
    <t>The PCB Exposure Assessment Tool is a protected (“read-only”) spreadsheet.  As such, users will need to open the tool as a "read only" file.  Users will be able to view default inputs and outputs, and change certain default input values to provide site-specific values.  However, they will not be able to save changes made the spreadsheet unless they give it a new file name.  This is to prevent users from inadvertently saving over the default values.</t>
  </si>
  <si>
    <t>Navigating among Worksheets:</t>
  </si>
  <si>
    <t xml:space="preserve">The spreadsheet is comprised of 11 worksheets labeled Tabs A through K.  The input tab and calculations tabs are color-coded for easy identification.  The following worksheets are included: </t>
  </si>
  <si>
    <t>Tab A</t>
  </si>
  <si>
    <t>–</t>
  </si>
  <si>
    <t>Tab B</t>
  </si>
  <si>
    <t>Tab C</t>
  </si>
  <si>
    <t>How-to-use</t>
  </si>
  <si>
    <t>Tab D (orange)</t>
  </si>
  <si>
    <t xml:space="preserve">– </t>
  </si>
  <si>
    <t>Inputs &amp; Assumptions</t>
  </si>
  <si>
    <t xml:space="preserve">Tab E (green) </t>
  </si>
  <si>
    <t>Total Exposures</t>
  </si>
  <si>
    <t xml:space="preserve">Tab F (yellow) </t>
  </si>
  <si>
    <t>Background Exposures</t>
  </si>
  <si>
    <t xml:space="preserve">Tab G (blue) </t>
  </si>
  <si>
    <t>School Exposures</t>
  </si>
  <si>
    <t>Tab H</t>
  </si>
  <si>
    <t>References</t>
  </si>
  <si>
    <t>Tab I</t>
  </si>
  <si>
    <t>Variable List</t>
  </si>
  <si>
    <t>Tab J</t>
  </si>
  <si>
    <t>Disclosure</t>
  </si>
  <si>
    <t>Tabl K</t>
  </si>
  <si>
    <t>Versions</t>
  </si>
  <si>
    <t>To navigate among the 11 tabs, place the cursor over the tab of the worksheet that you wish to view and click the left mouse button.  Use the arrow s at the bottom left hand side of the screen to scroll among the various tabs.</t>
  </si>
  <si>
    <t>Navigating within a Worksheet:</t>
  </si>
  <si>
    <t xml:space="preserve">To navigate within the worksheet, use the up and down arrow keys on your keyboard, or use your mouse to slide the bar at the right side of the screen up or down (or at the bar at the bottom of the screen left or right) by placing the cursor over the bar and moving it in the direction desired. </t>
  </si>
  <si>
    <t>Changing Default Values:</t>
  </si>
  <si>
    <t xml:space="preserve">The worksheets in Tabs D, F and G provide the default input variables and equations for calculating exposures to PCBs in background (non-school) and school settings.  If the default inputs values provided in this tool are representative of the conditions at the site being assessed, there is no need to change input values.  However, certain input values may be changed by the user, if necessary, to reflect site-specific conditions.  </t>
  </si>
  <si>
    <t>Formulae used in the worksheets are protected (i.e., they cannot be changed by the user) to prevent inadvertent revisions to these functions.  Also, some of the input values (e.g., conversion factors) or calculated values are protected and cannot be changed by the user.  These variables are denoted by gray shaded cells in the worksheets.</t>
  </si>
  <si>
    <t>Users may change non-protected data (non-grayed out cells) as follows: place the cursor over the cell with the value to be changed, double click the left mouse button, use the keyboard to type the new value, and hit enter.  Alternatively, use the up or down arrow keys to highlight the cell where the value is to be changed, use the delete button on the keyboard to erase the default value, type the new value, and hit enter.  It is important that any changes to the default input values reflect the same units of measure as those designated in the worksheets.</t>
  </si>
  <si>
    <t>There is an “undo” arrow in the toolbar at the top of the screen that may be used, if necessary, to change an entered value back to the previous value.  Note that some of the information is linked from one worksheet to another (e.g., dose calculations made on Tabs F and G are summarized on Tab E) and default values are entered on Tab D.  Changes made to default input values on Tab D will be reflected in the other relevant worksheets.</t>
  </si>
  <si>
    <t>Saving your Work:</t>
  </si>
  <si>
    <t>The PCB Exposure Assessment Tool is a protected (“read-only”) spreadsheet.  As such, users will not be able to save changes made the spreadsheet unless they give it a new file name.  This is to prevent users from inadvertently saving over the default values.</t>
  </si>
  <si>
    <t>To save your work, click on “File” on the toolbar at the top of the screen.  Then click on “Save As.”  Give the workbook a new name in the “Save as” dialog box.  Then click “Save.”</t>
  </si>
  <si>
    <t>Alternately, click on “File” in the toolbar at the top of the screen.  Then click “Save.”  You will get a message that says “PCBs-SchoolsDose is a “read-only” file.”  To save a copy, click OK, then give the workbook a new name in the save as dialog box.  Then click “Save.”</t>
  </si>
  <si>
    <t>Input Values and Assumptions</t>
  </si>
  <si>
    <t>Variable Name</t>
  </si>
  <si>
    <t>Variable Description (units)</t>
  </si>
  <si>
    <t>Grade Level and Age (years)</t>
  </si>
  <si>
    <t>Assumptions</t>
  </si>
  <si>
    <t>Daycare Toddler</t>
  </si>
  <si>
    <t>Pre-school</t>
  </si>
  <si>
    <t>Elementary</t>
  </si>
  <si>
    <t>Middle</t>
  </si>
  <si>
    <t>High</t>
  </si>
  <si>
    <t>Staff</t>
  </si>
  <si>
    <t>1 to &lt;2</t>
  </si>
  <si>
    <t>2 to &lt;3</t>
  </si>
  <si>
    <t>3 to &lt;6</t>
  </si>
  <si>
    <t>6 to &lt;12</t>
  </si>
  <si>
    <t>12 to &lt;15</t>
  </si>
  <si>
    <t>15 to &lt;19</t>
  </si>
  <si>
    <t>Adult</t>
  </si>
  <si>
    <t>Concentrations - Background</t>
  </si>
  <si>
    <r>
      <t>C</t>
    </r>
    <r>
      <rPr>
        <vertAlign val="subscript"/>
        <sz val="10"/>
        <rFont val="Arial"/>
        <family val="2"/>
      </rPr>
      <t>dust</t>
    </r>
  </si>
  <si>
    <t>Concentration of PCBs in background dust (µg/g)</t>
  </si>
  <si>
    <t xml:space="preserve">Mean total PCB concentration (sum of PCBs containing 3 to 7 chlorines) in dust samples collected from 20 homes in Austin, TX was 0.22 µg/g; range was 0.047 to 0.62 µg/g and 95th percentile value was 0.52 µg/g (Harrad et al., 2009).  The profile indicated that PCBs 1254, 1260, and 1242 dominated.  These values are comparable to those in Canada (mean = 0.29 µg/g; range = 0.056 to 0.82 µg/g; 95th = 0.72 µg/g) Harrad et al. 2009). Harrad et al. (2009) reported total PCB concentrations in dust of 0.11 µg/g for Birmingham, England and 0.067 µg/g for Wellington, New Zealand.   Note that ATSDR (2000) cites data from an earlier 1999 study of 9 Seattle, Washington homes and 8 Columbus, Ohio homes with dust concentrations ranging from 0.21 to 1.9 µg/g (Vorhees et al., 1999, as cited in ATSDR, 2000).  The mean value for homes in Boston as reported by Vorhees et al (1999) and cited by Harrad et al. (2009) was 0.69 µg/g.  </t>
  </si>
  <si>
    <r>
      <t>C</t>
    </r>
    <r>
      <rPr>
        <vertAlign val="subscript"/>
        <sz val="10"/>
        <rFont val="Arial"/>
        <family val="2"/>
      </rPr>
      <t>soil</t>
    </r>
  </si>
  <si>
    <t>Concentration of PCBs in background soil (µg/g)</t>
  </si>
  <si>
    <t xml:space="preserve">Urban background concentration of PCBs in soils (0.05 µg/g) based on samples collected from parks in Helsinki, Finland (concentration in Tampere, Finland parks was 0.025 µg/g) (Priha et al., 2005). Data for U.S. background concentrations are limited.  The average rural background total PCB concentration is 0.003 ug/g based on a study of rural soil samples collected in 2003 from 27 monitoring sites distributed across the U.S. (U.S. EPA, 2007).  U.S. EPA (2007) also cites a study by Hwang et al. (1999) conducted at rural sites in Northern New York located within 10 miles of several large industrial sources with know PCB releases where PCB soil concentrations averaged 0.048 µg/g, and a study by Meijer et al. (2003) that evaluated 191 global background soil samples and found differences of up to 4 orders of magnitude (mean = 0.0054 µg/g).  ATSDR (2000) cites a study at Arctic radar installations (Bright et al., 1995a, 1995b) that showed background concentrations ranging from non-detect to 0.045 µg/g. </t>
  </si>
  <si>
    <r>
      <t>C</t>
    </r>
    <r>
      <rPr>
        <vertAlign val="subscript"/>
        <sz val="10"/>
        <rFont val="Arial"/>
        <family val="2"/>
      </rPr>
      <t>air-indoor</t>
    </r>
  </si>
  <si>
    <r>
      <t>Concentration of PCBs in non-school indoor air (ng/m</t>
    </r>
    <r>
      <rPr>
        <vertAlign val="superscript"/>
        <sz val="10"/>
        <color indexed="8"/>
        <rFont val="Arial"/>
        <family val="2"/>
      </rPr>
      <t>3</t>
    </r>
    <r>
      <rPr>
        <sz val="10"/>
        <color indexed="8"/>
        <rFont val="Arial"/>
        <family val="2"/>
      </rPr>
      <t>)</t>
    </r>
  </si>
  <si>
    <r>
      <t>Mean total PCB concentration (sum of PCBs containing 3 to 7 chlorines) in air from 10 homes in Toronto, Canada was 6.9 ng/m</t>
    </r>
    <r>
      <rPr>
        <vertAlign val="superscript"/>
        <sz val="10"/>
        <rFont val="Arial"/>
        <family val="2"/>
      </rPr>
      <t>3</t>
    </r>
    <r>
      <rPr>
        <sz val="10"/>
        <rFont val="Arial"/>
        <family val="2"/>
      </rPr>
      <t xml:space="preserve"> (range = 1.1 to 14.4 ng/m</t>
    </r>
    <r>
      <rPr>
        <vertAlign val="superscript"/>
        <sz val="10"/>
        <rFont val="Arial"/>
        <family val="2"/>
      </rPr>
      <t>3</t>
    </r>
    <r>
      <rPr>
        <sz val="10"/>
        <rFont val="Arial"/>
        <family val="2"/>
      </rPr>
      <t>; 95th percentile = 14.2 ng/m</t>
    </r>
    <r>
      <rPr>
        <vertAlign val="superscript"/>
        <sz val="10"/>
        <rFont val="Arial"/>
        <family val="2"/>
      </rPr>
      <t>3</t>
    </r>
    <r>
      <rPr>
        <sz val="10"/>
        <rFont val="Arial"/>
        <family val="2"/>
      </rPr>
      <t>) (Harrad et al., 2009).  Mean total PCB concentration in indoor air in Birmingham, England was 2.8 ng/m</t>
    </r>
    <r>
      <rPr>
        <vertAlign val="superscript"/>
        <sz val="10"/>
        <rFont val="Arial"/>
        <family val="2"/>
      </rPr>
      <t>3</t>
    </r>
    <r>
      <rPr>
        <sz val="10"/>
        <rFont val="Arial"/>
        <family val="2"/>
      </rPr>
      <t xml:space="preserve"> (range = 0.49 to 9.8 ng/m</t>
    </r>
    <r>
      <rPr>
        <vertAlign val="superscript"/>
        <sz val="10"/>
        <rFont val="Arial"/>
        <family val="2"/>
      </rPr>
      <t>3</t>
    </r>
    <r>
      <rPr>
        <sz val="10"/>
        <rFont val="Arial"/>
        <family val="2"/>
      </rPr>
      <t>; 95th percentile = 8.9 ng/m</t>
    </r>
    <r>
      <rPr>
        <vertAlign val="superscript"/>
        <sz val="10"/>
        <rFont val="Arial"/>
        <family val="2"/>
      </rPr>
      <t>3</t>
    </r>
    <r>
      <rPr>
        <sz val="10"/>
        <rFont val="Arial"/>
        <family val="2"/>
      </rPr>
      <t>) (Harrad et al., 2009). Currado and Harrad (1998) observed an average indoor air concentration of 9 ng/m</t>
    </r>
    <r>
      <rPr>
        <vertAlign val="superscript"/>
        <sz val="10"/>
        <rFont val="Arial"/>
        <family val="2"/>
      </rPr>
      <t>3</t>
    </r>
    <r>
      <rPr>
        <sz val="10"/>
        <rFont val="Arial"/>
        <family val="2"/>
      </rPr>
      <t xml:space="preserve"> (range = 1.1 to 69 ng/m</t>
    </r>
    <r>
      <rPr>
        <vertAlign val="superscript"/>
        <sz val="10"/>
        <rFont val="Arial"/>
        <family val="2"/>
      </rPr>
      <t>3</t>
    </r>
    <r>
      <rPr>
        <sz val="10"/>
        <rFont val="Arial"/>
        <family val="2"/>
      </rPr>
      <t xml:space="preserve">) based on indoor air samples collected from 4 university buildings and 7 homes in England in 1998. </t>
    </r>
  </si>
  <si>
    <r>
      <t>C</t>
    </r>
    <r>
      <rPr>
        <vertAlign val="subscript"/>
        <sz val="10"/>
        <rFont val="Arial"/>
        <family val="2"/>
      </rPr>
      <t>air-outdoor</t>
    </r>
  </si>
  <si>
    <r>
      <t>Concentration of PCBs in non-school outdoor air (ng/m</t>
    </r>
    <r>
      <rPr>
        <vertAlign val="superscript"/>
        <sz val="10"/>
        <color indexed="8"/>
        <rFont val="Arial"/>
        <family val="2"/>
      </rPr>
      <t>3</t>
    </r>
    <r>
      <rPr>
        <sz val="10"/>
        <color indexed="8"/>
        <rFont val="Arial"/>
        <family val="2"/>
      </rPr>
      <t>)</t>
    </r>
  </si>
  <si>
    <r>
      <t>Harrad et al. (2009) estimated the average total PCBs in outdoor air in Toronto, Canada to be 0.51 ng/m</t>
    </r>
    <r>
      <rPr>
        <vertAlign val="superscript"/>
        <sz val="10"/>
        <rFont val="Arial"/>
        <family val="2"/>
      </rPr>
      <t>3</t>
    </r>
    <r>
      <rPr>
        <sz val="10"/>
        <rFont val="Arial"/>
        <family val="2"/>
      </rPr>
      <t xml:space="preserve"> (range = 0.1 to 1.4 ng/m</t>
    </r>
    <r>
      <rPr>
        <vertAlign val="superscript"/>
        <sz val="10"/>
        <rFont val="Arial"/>
        <family val="2"/>
      </rPr>
      <t>3</t>
    </r>
    <r>
      <rPr>
        <sz val="10"/>
        <rFont val="Arial"/>
        <family val="2"/>
      </rPr>
      <t>; 95th percentile = 1.2 ng/m</t>
    </r>
    <r>
      <rPr>
        <vertAlign val="superscript"/>
        <sz val="10"/>
        <rFont val="Arial"/>
        <family val="2"/>
      </rPr>
      <t>3</t>
    </r>
    <r>
      <rPr>
        <sz val="10"/>
        <rFont val="Arial"/>
        <family val="2"/>
      </rPr>
      <t>). Other studies cited in ATSDR (2000) indicate a wide range of concentrations.  Data from Brunciak et al. (1999) indicate that average outdoor air concentrations are 0.37 and 0.46 ng/m</t>
    </r>
    <r>
      <rPr>
        <vertAlign val="superscript"/>
        <sz val="10"/>
        <rFont val="Arial"/>
        <family val="2"/>
      </rPr>
      <t>3</t>
    </r>
    <r>
      <rPr>
        <sz val="10"/>
        <rFont val="Arial"/>
        <family val="2"/>
      </rPr>
      <t xml:space="preserve"> for Sturgeon Point, NY and New Brunswick, NJ, respectively.  Currado and Harrad (1998) observed concentrations of total PCBs in 25 samples of outdoor air in Birmingham, England that averaged 0.3 ng/m</t>
    </r>
    <r>
      <rPr>
        <vertAlign val="superscript"/>
        <sz val="10"/>
        <rFont val="Arial"/>
        <family val="2"/>
      </rPr>
      <t>3</t>
    </r>
    <r>
      <rPr>
        <sz val="10"/>
        <rFont val="Arial"/>
        <family val="2"/>
      </rPr>
      <t xml:space="preserve"> (range = 0.08 to 1.5 ng/m</t>
    </r>
    <r>
      <rPr>
        <vertAlign val="superscript"/>
        <sz val="10"/>
        <rFont val="Arial"/>
        <family val="2"/>
      </rPr>
      <t>3</t>
    </r>
    <r>
      <rPr>
        <sz val="10"/>
        <rFont val="Arial"/>
        <family val="2"/>
      </rPr>
      <t>).</t>
    </r>
  </si>
  <si>
    <t>Concentrations - Schools</t>
  </si>
  <si>
    <t>Concentration of PCBs in dust (µg/g)</t>
  </si>
  <si>
    <t>Values are set equal to background concentrations, but should be changed by the user to reflect school-specific concentrations or relevant values from the literature.  For example, the geometric mean of range of (&lt;1 to 81 µg/g) of PCBs in 9 dust samples collected from the ventilation system of a university building in the greater Boston area with PCB contamination was 9 µg/g, as cited by Herrick et al., 2004 and Coghlan et al., 2002. Aroclor 1254 was the principal PCB found.</t>
  </si>
  <si>
    <t>Concentration of PCBs in soil (µg/g)</t>
  </si>
  <si>
    <t>Values are set equal to background concentrations, but should be changed by the user to reflect school-specific concentration or relevant values from the literature.  For example, the average concentration in soil samples collected within 3 to 10 meters of 11 buildings built in the 1960s in Finland that had undergone PCB sealant replacement within 1 to 3 years of the study was 0.5 µg/g (Priha et al., 2005).  The overall range of concentrations was 0.11 to 26.9 µg/g (w.w.).  The average concentration within 2 meters of the buildings was 6.8 µg/g (w.w.). Total PCBs were estimated on the basis of 15 measured congeners resembling the pattern for Aroclor 1260.</t>
  </si>
  <si>
    <r>
      <t>Concentration of PCBs in indoor air (ng/m</t>
    </r>
    <r>
      <rPr>
        <vertAlign val="superscript"/>
        <sz val="10"/>
        <color indexed="8"/>
        <rFont val="Arial"/>
        <family val="2"/>
      </rPr>
      <t>3</t>
    </r>
    <r>
      <rPr>
        <sz val="10"/>
        <color indexed="8"/>
        <rFont val="Arial"/>
        <family val="2"/>
      </rPr>
      <t>)</t>
    </r>
  </si>
  <si>
    <r>
      <t>Values are set equal to background concentrations, but should be changed by the user to reflect school-specific concentration or relevant values from the literature.  For example, the midpoint of the range of detected PCBs (111 to 393 ng/m</t>
    </r>
    <r>
      <rPr>
        <vertAlign val="superscript"/>
        <sz val="10"/>
        <rFont val="Arial"/>
        <family val="2"/>
      </rPr>
      <t>3</t>
    </r>
    <r>
      <rPr>
        <sz val="10"/>
        <rFont val="Arial"/>
        <family val="2"/>
      </rPr>
      <t>) for 18 air samples from 2 university buildings in the greater Boston area with PCB contamination was 250 ng/m</t>
    </r>
    <r>
      <rPr>
        <vertAlign val="superscript"/>
        <sz val="10"/>
        <rFont val="Arial"/>
        <family val="2"/>
      </rPr>
      <t>3</t>
    </r>
    <r>
      <rPr>
        <sz val="10"/>
        <rFont val="Arial"/>
        <family val="2"/>
      </rPr>
      <t xml:space="preserve"> (some samples were non-detect and 2 samples from a third building were both non-detect at &lt;50 ng/m</t>
    </r>
    <r>
      <rPr>
        <vertAlign val="superscript"/>
        <sz val="10"/>
        <rFont val="Arial"/>
        <family val="2"/>
      </rPr>
      <t>3</t>
    </r>
    <r>
      <rPr>
        <sz val="10"/>
        <rFont val="Arial"/>
        <family val="2"/>
      </rPr>
      <t>), as cited by Herrick et al., 2004 and Coghlan et al., 2002. Aroclor 1254 was the principal PCB found.</t>
    </r>
  </si>
  <si>
    <r>
      <t>Concentration of PCBs in outdoor air (ng/m</t>
    </r>
    <r>
      <rPr>
        <vertAlign val="superscript"/>
        <sz val="10"/>
        <color indexed="8"/>
        <rFont val="Arial"/>
        <family val="2"/>
      </rPr>
      <t>3</t>
    </r>
    <r>
      <rPr>
        <sz val="10"/>
        <color indexed="8"/>
        <rFont val="Arial"/>
        <family val="2"/>
      </rPr>
      <t>)</t>
    </r>
  </si>
  <si>
    <r>
      <t>Values are set equal to background concentrations, but should be changed by the user to reflect school-specific concentration or relevant values from the literature.   For example, Harrad et al. (2009) estimated the average total PCBs in outdoor air in Toronto, Canada to be 0.51 ng/m</t>
    </r>
    <r>
      <rPr>
        <vertAlign val="superscript"/>
        <sz val="10"/>
        <rFont val="Arial"/>
        <family val="2"/>
      </rPr>
      <t>3</t>
    </r>
    <r>
      <rPr>
        <sz val="10"/>
        <rFont val="Arial"/>
        <family val="2"/>
      </rPr>
      <t xml:space="preserve"> (range = 0.1 to 1.4 ng/m</t>
    </r>
    <r>
      <rPr>
        <vertAlign val="superscript"/>
        <sz val="10"/>
        <rFont val="Arial"/>
        <family val="2"/>
      </rPr>
      <t>3</t>
    </r>
    <r>
      <rPr>
        <sz val="10"/>
        <rFont val="Arial"/>
        <family val="2"/>
      </rPr>
      <t>; 95th percentile = 1.2 ng/m</t>
    </r>
    <r>
      <rPr>
        <vertAlign val="superscript"/>
        <sz val="10"/>
        <rFont val="Arial"/>
        <family val="2"/>
      </rPr>
      <t>3</t>
    </r>
    <r>
      <rPr>
        <sz val="10"/>
        <rFont val="Arial"/>
        <family val="2"/>
      </rPr>
      <t>). Other studies cited in ATSDR (2000) indicate a wide range of concentrations.  Data from Brunciak et al. (1999) indicate that average outdoor air concentrations are 0.37 and 0.46 ng/m</t>
    </r>
    <r>
      <rPr>
        <vertAlign val="superscript"/>
        <sz val="10"/>
        <rFont val="Arial"/>
        <family val="2"/>
      </rPr>
      <t>3</t>
    </r>
    <r>
      <rPr>
        <sz val="10"/>
        <rFont val="Arial"/>
        <family val="2"/>
      </rPr>
      <t xml:space="preserve"> for Sturgeon Point, NY and New Brunswick, NJ, respectively.  Currado and Harrad (1998) observed concentrations of total PCBs in 25 samples of outdoor air in Birmingham, England that averaged 0.3 ng/m</t>
    </r>
    <r>
      <rPr>
        <vertAlign val="superscript"/>
        <sz val="10"/>
        <rFont val="Arial"/>
        <family val="2"/>
      </rPr>
      <t>3</t>
    </r>
    <r>
      <rPr>
        <sz val="10"/>
        <rFont val="Arial"/>
        <family val="2"/>
      </rPr>
      <t xml:space="preserve"> (range = 0.08 to 1.5 ng/m</t>
    </r>
    <r>
      <rPr>
        <vertAlign val="superscript"/>
        <sz val="10"/>
        <rFont val="Arial"/>
        <family val="2"/>
      </rPr>
      <t>3</t>
    </r>
    <r>
      <rPr>
        <sz val="10"/>
        <rFont val="Arial"/>
        <family val="2"/>
      </rPr>
      <t xml:space="preserve">). </t>
    </r>
  </si>
  <si>
    <t>Dietary Dose Assumptions</t>
  </si>
  <si>
    <t>--</t>
  </si>
  <si>
    <t>Dietary Dose; Food Ingestion (µg/kg-day)</t>
  </si>
  <si>
    <t>Based on FDA total diet study for foods collected in 1997 as presented in ATSDR (2000). Represents an administered dose.</t>
  </si>
  <si>
    <t>Exposure Factors</t>
  </si>
  <si>
    <r>
      <t>IngR</t>
    </r>
    <r>
      <rPr>
        <vertAlign val="subscript"/>
        <sz val="10"/>
        <rFont val="Arial"/>
        <family val="2"/>
      </rPr>
      <t>dust</t>
    </r>
  </si>
  <si>
    <t>Dust Ingestion Rate (mg/day)</t>
  </si>
  <si>
    <t>Children's central tendency values for soil and dust ingestion are the mean recommended rates from U.S. EPA (2008).  Dust ingestion represents 55% (60/110 mg/day) of total soil/dust ingestion and soil ingestion represents 45% (50/110 mg/day) of total soil/dust ingestion.  For the high end, Superfund (U.S. EPA, 1989) uses 200 mg/day of soil/dust ingestion for children.  This value is consistent with the upper end of the range of mean values found in the literature.  Assuming that 55% of the soil/dust ingestion is dust and 45% of the ingestion is soil, the resulting high end soil and dust ingestion rates are 90 and 110 mg/day, respectively. Adult mean dust ingestion rate is assumed to be 55% of the mean soil/dust ingestion rate of 50 mg/day (U.S. EPA, 1997). Mean soil ingestion is assumed to be 45% of the mean soil/dust ingestion rate of 50 mg/day.  For adults, Superfund (U.S. EPA, 1989) uses 100 mg/day of soil/dust ingestion as an upper percentile value.  Assuming 55% is dust ingestion and 45% is soil ingestion, the upper percentile dust and soil ingestion rates for adults are 55 mg/day and 45 mg/day, respectively.</t>
  </si>
  <si>
    <r>
      <t>IngR</t>
    </r>
    <r>
      <rPr>
        <vertAlign val="subscript"/>
        <sz val="10"/>
        <rFont val="Arial"/>
        <family val="2"/>
      </rPr>
      <t>soil</t>
    </r>
  </si>
  <si>
    <t>Soil Ingestion Rate (mg/day)</t>
  </si>
  <si>
    <t>IR</t>
  </si>
  <si>
    <r>
      <t>Inhalation Rate (m</t>
    </r>
    <r>
      <rPr>
        <vertAlign val="superscript"/>
        <sz val="10"/>
        <color indexed="8"/>
        <rFont val="Arial"/>
        <family val="2"/>
      </rPr>
      <t>3</t>
    </r>
    <r>
      <rPr>
        <sz val="10"/>
        <color indexed="8"/>
        <rFont val="Arial"/>
        <family val="2"/>
      </rPr>
      <t>/day)</t>
    </r>
  </si>
  <si>
    <r>
      <t>Central tendency values for children are mean recommended values from U.S. EPA (2008). Upper percentile values are 12.8, 15.9, 16.2, 18.7, 23.5, and 27.6 m</t>
    </r>
    <r>
      <rPr>
        <vertAlign val="superscript"/>
        <sz val="10"/>
        <rFont val="Arial"/>
        <family val="2"/>
      </rPr>
      <t>3</t>
    </r>
    <r>
      <rPr>
        <sz val="10"/>
        <rFont val="Arial"/>
        <family val="2"/>
      </rPr>
      <t>/day for ages 1 to &lt;2, 2 to &lt;3, 3 to &lt;6, 6 to &lt;11, 11 to &lt;15, and 15 to &lt;19 years, respectively.  Central tendency adult value from U.S. EPA (2009); 95th percentile value for adults is 21.3 m</t>
    </r>
    <r>
      <rPr>
        <vertAlign val="superscript"/>
        <sz val="10"/>
        <rFont val="Arial"/>
        <family val="2"/>
      </rPr>
      <t>3</t>
    </r>
    <r>
      <rPr>
        <sz val="10"/>
        <rFont val="Arial"/>
        <family val="2"/>
      </rPr>
      <t>/day.  Adult values are an average of the following age groups 21 to&lt;31; 31 to&lt; 41; 41 to&lt;51; and 51 to&lt;61 from U.S. EPA (2009a).</t>
    </r>
  </si>
  <si>
    <t>Ad</t>
  </si>
  <si>
    <r>
      <t>Dermal (dust) Adherence Factor (mg/cm</t>
    </r>
    <r>
      <rPr>
        <vertAlign val="superscript"/>
        <sz val="10"/>
        <color indexed="8"/>
        <rFont val="Arial"/>
        <family val="2"/>
      </rPr>
      <t>2</t>
    </r>
    <r>
      <rPr>
        <sz val="10"/>
        <color indexed="8"/>
        <rFont val="Arial"/>
        <family val="2"/>
      </rPr>
      <t>-d)</t>
    </r>
  </si>
  <si>
    <t xml:space="preserve">Children's values based on weighted average of geometric mean soil loadings for 2 groups of children (ages 3 to 13 years; N = 10) playing indoors (U.S. EPA, 2008).  Values are weighted according to proportion of body parts exposed.  Adult adherence value calculated based on geometric mean soil loadings of 6 children (ages &gt;8 years) and 1 adult engaging in Tae Kwon Do.  (See Columns T to AL; Rows 13 to 19 of this spreadsheet for details.)  </t>
  </si>
  <si>
    <t>SA</t>
  </si>
  <si>
    <r>
      <t>Dermal Surface Area Exposed (cm</t>
    </r>
    <r>
      <rPr>
        <vertAlign val="superscript"/>
        <sz val="10"/>
        <rFont val="Arial"/>
        <family val="2"/>
      </rPr>
      <t>2</t>
    </r>
    <r>
      <rPr>
        <sz val="10"/>
        <rFont val="Arial"/>
        <family val="2"/>
      </rPr>
      <t>)</t>
    </r>
  </si>
  <si>
    <t xml:space="preserve">Mean values for hands + forearms + lower legs from U.S. EPA (2008) and U.S. EPA (1997). See below for details.  </t>
  </si>
  <si>
    <t>Dermal Adherence weighted by body part; 
indoor residential adherence values</t>
  </si>
  <si>
    <t>Dermal Adherence weighted by body part; indoor sports adherence values</t>
  </si>
  <si>
    <t>Body Part</t>
  </si>
  <si>
    <r>
      <t>Dermal Surface Area Exposed (cm</t>
    </r>
    <r>
      <rPr>
        <vertAlign val="superscript"/>
        <sz val="9"/>
        <color indexed="8"/>
        <rFont val="Arial"/>
        <family val="2"/>
      </rPr>
      <t>2</t>
    </r>
    <r>
      <rPr>
        <sz val="9"/>
        <color indexed="8"/>
        <rFont val="Arial"/>
        <family val="2"/>
      </rPr>
      <t>)</t>
    </r>
  </si>
  <si>
    <t>Residential Indoors</t>
  </si>
  <si>
    <t>Indoor Sports</t>
  </si>
  <si>
    <t>1 to &lt;2 yrs</t>
  </si>
  <si>
    <t>2 to &lt;3 yrs</t>
  </si>
  <si>
    <t>3 to &lt;6 yrs</t>
  </si>
  <si>
    <t>6 to &lt;12 yrs</t>
  </si>
  <si>
    <t>12 to &lt;15 yrs</t>
  </si>
  <si>
    <t>16 to &lt;21 yrs</t>
  </si>
  <si>
    <t>2 to &lt; 3 yrs</t>
  </si>
  <si>
    <t>3 to &lt; 6 yrs</t>
  </si>
  <si>
    <t>Adherence</t>
  </si>
  <si>
    <t>hands</t>
  </si>
  <si>
    <t>forearms (assumed to be 55% of arms)</t>
  </si>
  <si>
    <t>forearms</t>
  </si>
  <si>
    <t>lower legs (assumed to be 39% of legs)</t>
  </si>
  <si>
    <t>lower legs</t>
  </si>
  <si>
    <t>Total</t>
  </si>
  <si>
    <t>BW</t>
  </si>
  <si>
    <t>Body weight (kg)</t>
  </si>
  <si>
    <t>Mean recommended values from U.S. EPA (2008) for children's age groups and U.S. EPA (1997) for adults.</t>
  </si>
  <si>
    <t>Exposure Frequency/Duration</t>
  </si>
  <si>
    <t>ST</t>
  </si>
  <si>
    <t>Sleep time (hours/day)</t>
  </si>
  <si>
    <t>Central tendency values represent mean amounts of time spent sleeping/napping for children from U.S. EPA (2008) and adults (18 to 64 years of age) from U.S. EPA (1997).  Lower percentile (5th) values are 9.7, 8.7, 9.0, 7.6, 6.9, 6.0, and 5.5 hours/day for ages 1 to &lt;2, 2 to &lt;3, 3 to &lt;6, 6 to &lt;11, 11 to &lt;15, 15 to &lt; 19, and adults, respectively (U.S. EPA, 2008 and U.S. EPA, 1997).</t>
  </si>
  <si>
    <t>WT</t>
  </si>
  <si>
    <t>Awake time (hours/day)</t>
  </si>
  <si>
    <t>Calculated as 24 hours minus sleeping time (ST).</t>
  </si>
  <si>
    <t>OT</t>
  </si>
  <si>
    <t>Outdoor time (hours/day)</t>
  </si>
  <si>
    <t>Represents the average amount of time spent outdoors for children (U.S. EPA, 2008) and adults (U.S. EPA, 1997).</t>
  </si>
  <si>
    <t>IT</t>
  </si>
  <si>
    <t>Indoor time (hours/day)</t>
  </si>
  <si>
    <t>Calculated as 24 hours minus outdoor time (OT).</t>
  </si>
  <si>
    <t>EFs</t>
  </si>
  <si>
    <t>Exposure frequency in school (days/year)</t>
  </si>
  <si>
    <t>The assumed exposure duration for children ages 3 to &lt;19 is 180 days/year; 185 days/year is assumed for teachers/staff and daycare children; upper range may be 208 days/years for staff and daycare.  Based on NCES (2009) data for 2006, the minimum number of days in school as required by States having such requirements, ranges from 160 to 187 days/year, with 180 days/year being the most common requirement (30 of 44 States).   It is reasonable to assume that some schools run summer camp programs and the days spent at school for some children and staff may be as high as 240 days (180 + 60 days of summer camp).</t>
  </si>
  <si>
    <t>ETst</t>
  </si>
  <si>
    <t>Total exposure time in school  (hours/day)</t>
  </si>
  <si>
    <t>Estimated as the sum of indoor (Etsi) and outdoor time (Etso) at school.</t>
  </si>
  <si>
    <t>ETsi</t>
  </si>
  <si>
    <t>Indoor time at school (hours/day)</t>
  </si>
  <si>
    <t xml:space="preserve">Mean total time in school (ETst) was assumed to be 6.5 hours/day for school age children and pre-school age (3 to &lt;6 years) and 8 hours/day for adults and daycare toddlers (ages 1 to &lt;3 years). Times spent attending school full-time from U.S. EPA (2008; Table 16-16) are 6.4, 6.1, 6.5, 6.7, and 5.8 hours/day for children ages 2 to &lt;3, 3 to &lt;6, 6 to &lt;11, 11 to &lt;16, and 16 to &lt;21 years, respectively. Upper percentile (95th) values for these age groups of children are 10.5, 9.7, 8.3, 8.1, and 8.7 hours/day, respectively. The assumption of 6.5 hours/day appears to be supported by data provided by NCES (2009) for the minimum required length of hours/year in school by state. Among the states with such requirement, the highest is 1,137 hours/year or 6.3 hours/day, assuming 180 days/year in school (average for all states is a minimum time in school of 5.5 hours/day, assuming 180 days/year).  </t>
  </si>
  <si>
    <t>ETso</t>
  </si>
  <si>
    <t>Outdoor time at school  (hours/day)</t>
  </si>
  <si>
    <t>For adults, U.S. EPA (1997) presents mean and upper percentile values of 4.9 and 8.9 hours/day for time spent in school.  It is reasonable to assume that teachers and staff work full time (8 hours/day) in the school building; it is also reasonable to assume that their toddler children are in daycare for the same amount of time. There are no data regarding the amount of time staff spend in the school building. It is reasonable to assume that highly exposed staff members may spend 10 hrs/day in school building supervising after school daycare or activities.  It was assumed that children spend 30 minutes of their school day outside (i.e., at recess or physical education activities) for both central tendency and reasonable maximum exposure; no outdoor time is assumed for adults.</t>
  </si>
  <si>
    <t>Fias</t>
  </si>
  <si>
    <t>Fraction of indoor awake time (over a year) spent at school (unitless)</t>
  </si>
  <si>
    <t>Calculated:  Fias = (ETsi * EFs) / ((IT - ST) * 365 days/yr))</t>
  </si>
  <si>
    <t>Fians</t>
  </si>
  <si>
    <t>Fraction of indoor awake time (over a year) not spent at school (unitless)</t>
  </si>
  <si>
    <t>Calculated:  Fians = 1 - (ETsi * EFs) / ((IT - ST) * 365 days/yr))</t>
  </si>
  <si>
    <t>Fots</t>
  </si>
  <si>
    <t>Fraction of outdoor time (over a year) spent at school (unitless)</t>
  </si>
  <si>
    <t>Calculated:  Fots = (ETso * EFs) / (OT * 365 days/yr)</t>
  </si>
  <si>
    <t>Fotns</t>
  </si>
  <si>
    <t>Fraction of outdoor time (over a year) not spent at school (unitless)</t>
  </si>
  <si>
    <t>Calculated:  Fotns = 1 - (ETso * EFs) / (OT * 365 days/yr)</t>
  </si>
  <si>
    <t>Fttis</t>
  </si>
  <si>
    <t>Fraction of total time (over a year) spent indoor at school (unitless)</t>
  </si>
  <si>
    <t>Calculated:  Fttis = (ETsi * EFs) / (24 hr/day * 365 days/yr)</t>
  </si>
  <si>
    <t>Fttins</t>
  </si>
  <si>
    <t>Fraction of total time (over a year) spent indoors not at school (unitless)</t>
  </si>
  <si>
    <t>Calculated:  Fttins = ((IT * 365 day/yr) - (ETsi * EFs)) / (24 hr/day * 365 days/yr)</t>
  </si>
  <si>
    <t>Fttos</t>
  </si>
  <si>
    <t>Fraction of total time (over a year) spent outdoor at school (unitless)</t>
  </si>
  <si>
    <t>Calculated:  Fttos = (Etso * EFs)/(24 hr/day * 365 days/yr)</t>
  </si>
  <si>
    <t>Fttons</t>
  </si>
  <si>
    <t>Fraction of total time (over a year), spent outdoors not at school (unitless)</t>
  </si>
  <si>
    <t>Calculated:  Fttons = ((OT * 365 days/yr)-(ETso * EFs)) / (24 hr/day * 365 days/yr)</t>
  </si>
  <si>
    <t>Fs</t>
  </si>
  <si>
    <t>Fraction of year in school (unitless)</t>
  </si>
  <si>
    <t>Calculated: EFs = Fs/365 days/yr</t>
  </si>
  <si>
    <t>Relative Absorption Factors</t>
  </si>
  <si>
    <r>
      <t>Abs</t>
    </r>
    <r>
      <rPr>
        <vertAlign val="subscript"/>
        <sz val="10"/>
        <rFont val="Arial"/>
        <family val="2"/>
      </rPr>
      <t>dust-soil</t>
    </r>
  </si>
  <si>
    <t>Relative absorption factor for dust and soil ingestion (fraction)</t>
  </si>
  <si>
    <t>Estimated as soil oral absorption fraction/food oral absorption fraction = 0.5 / 0.8.  Absorption fraction for soil is assumed to be 50% based on data for dioxins (U.S. EPA, 2003).  Absorption fraction for food is assumed to be 80% based on data for dioxins.  According to EPA's dioxin reassessment (U.S. EPA, 2003) "in Sprague-Dawley rats given a single oral dose of 1.0 µg [14C]-2,3,7,8-TCDD/kg bw in acetone:corn oil (1:25, v/v), the fraction absorbed ranged from 66% to 93%, with a mean of ~84%" and "The oral bioavailability of ... 3,3',4,4'-TCB in corn oil was similar to that of 2,3,7,8-TCDD."  80% was assumed to represent the mean oral absorption fraction for PCBs.</t>
  </si>
  <si>
    <r>
      <t>Abs</t>
    </r>
    <r>
      <rPr>
        <vertAlign val="subscript"/>
        <sz val="10"/>
        <rFont val="Arial"/>
        <family val="2"/>
      </rPr>
      <t>air</t>
    </r>
  </si>
  <si>
    <t>Relative absorption factor for indoor and outdoor air inhalation (fraction)</t>
  </si>
  <si>
    <t>The absorption fraction for inhaled PCBs is assumed to be the same as for ingested PCBs.  This is based on information for dioxins indicating a very high inhalation absorption (U.S. EPA, 2003)</t>
  </si>
  <si>
    <r>
      <t>Abs</t>
    </r>
    <r>
      <rPr>
        <vertAlign val="subscript"/>
        <sz val="10"/>
        <rFont val="Arial"/>
        <family val="2"/>
      </rPr>
      <t>dermal</t>
    </r>
  </si>
  <si>
    <t>Relative absorption factor for dermal (dust) contact (fraction)</t>
  </si>
  <si>
    <t>Dermal absorption fraction for PCB in soil is assumed to be 7%. This value is the midpoint from 6 studies that estimated the dermal absorption of Aroclors 1242, 1254, or 1260, or 3,3',4,4'-tetrachlorobiphenyl over a 24-hour period using human skin (in vitro) or monkey (in vivo) experiments (see Table 7 in Roy et al., 2009).  Relative Abs estimated as soil dermal absorption fraction/food oral absorption fraction = 0.07/ 0.8.</t>
  </si>
  <si>
    <t>Total Exposure Doses</t>
  </si>
  <si>
    <t>Table E-1: Summary of Background (Non-school) and School Doses</t>
  </si>
  <si>
    <t>Exposure Scenario</t>
  </si>
  <si>
    <t>Daycare</t>
  </si>
  <si>
    <t>`</t>
  </si>
  <si>
    <t>Age 1 to &lt;2 yrs</t>
  </si>
  <si>
    <t>Age 2 to &lt;3 yrs</t>
  </si>
  <si>
    <t>Age 3 to &lt;6 yrs</t>
  </si>
  <si>
    <t>Age 6 to &lt;12 yrs</t>
  </si>
  <si>
    <t>Age 12 to &lt;15 yrs</t>
  </si>
  <si>
    <t>Age 15 to &lt;19 yrs</t>
  </si>
  <si>
    <t>Dose</t>
  </si>
  <si>
    <t>% of Total</t>
  </si>
  <si>
    <t>ng/kg-day</t>
  </si>
  <si>
    <t>Background (Non-school) Exposures</t>
  </si>
  <si>
    <t>Dust Ingestion</t>
  </si>
  <si>
    <t>Soil Ingestion</t>
  </si>
  <si>
    <t>Indoor Air Inhalation</t>
  </si>
  <si>
    <t>Outdoor Air Inhalation</t>
  </si>
  <si>
    <t>Dermal Absorption</t>
  </si>
  <si>
    <t>Diet</t>
  </si>
  <si>
    <t>Total Background (Non-school) Dose</t>
  </si>
  <si>
    <t>Total School Dose</t>
  </si>
  <si>
    <t>Total (Non-school plus School) Dose</t>
  </si>
  <si>
    <t>RfD (Reference Dose) from U.S. EPA (2009b) IRIS</t>
  </si>
  <si>
    <r>
      <t>Maximum PCB concentration (ng/m</t>
    </r>
    <r>
      <rPr>
        <b/>
        <vertAlign val="superscript"/>
        <sz val="10"/>
        <rFont val="Arial"/>
        <family val="2"/>
      </rPr>
      <t>3</t>
    </r>
    <r>
      <rPr>
        <b/>
        <sz val="10"/>
        <rFont val="Arial"/>
        <family val="2"/>
      </rPr>
      <t>) in school indoor air without exceeding RfD, and assuming all other exposure pathways (including background) remain unchanged.</t>
    </r>
  </si>
  <si>
    <t>Estimates of Background (Non-school) Doses</t>
  </si>
  <si>
    <t>Background (non-school) PCB exposure can occur via non-dietary dust and soil ingestion, inhalation, dermal absorption and dietary (food) ingestion.  Example input values are provided and may need to be modified to reflect conditions at a specific site or for a specific population.</t>
  </si>
  <si>
    <t>Equation F-1.  Dust Ingestion:</t>
  </si>
  <si>
    <r>
      <t>ADD</t>
    </r>
    <r>
      <rPr>
        <b/>
        <vertAlign val="subscript"/>
        <sz val="12"/>
        <rFont val="Arial"/>
        <family val="2"/>
      </rPr>
      <t>dust</t>
    </r>
    <r>
      <rPr>
        <b/>
        <sz val="12"/>
        <rFont val="Arial"/>
        <family val="2"/>
      </rPr>
      <t xml:space="preserve"> = (C</t>
    </r>
    <r>
      <rPr>
        <b/>
        <vertAlign val="subscript"/>
        <sz val="12"/>
        <rFont val="Arial"/>
        <family val="2"/>
      </rPr>
      <t>dust</t>
    </r>
    <r>
      <rPr>
        <b/>
        <sz val="12"/>
        <rFont val="Arial"/>
        <family val="2"/>
      </rPr>
      <t xml:space="preserve"> x IngR</t>
    </r>
    <r>
      <rPr>
        <b/>
        <vertAlign val="subscript"/>
        <sz val="12"/>
        <rFont val="Arial"/>
        <family val="2"/>
      </rPr>
      <t>dust</t>
    </r>
    <r>
      <rPr>
        <b/>
        <sz val="12"/>
        <rFont val="Arial"/>
        <family val="2"/>
      </rPr>
      <t xml:space="preserve"> x Fians x CF x Abs</t>
    </r>
    <r>
      <rPr>
        <b/>
        <vertAlign val="subscript"/>
        <sz val="12"/>
        <rFont val="Arial"/>
        <family val="2"/>
      </rPr>
      <t>dust-soil</t>
    </r>
    <r>
      <rPr>
        <b/>
        <sz val="12"/>
        <rFont val="Arial"/>
        <family val="2"/>
      </rPr>
      <t>) / BW</t>
    </r>
  </si>
  <si>
    <t>Table F-1: Input Parameters for Dose from Dust Ingestion - Background (Non-school) Exposure</t>
  </si>
  <si>
    <t>Variable 
Name</t>
  </si>
  <si>
    <t>Variable
Description (Name)</t>
  </si>
  <si>
    <t>Pre-sch</t>
  </si>
  <si>
    <t>Dust concentration (µg/g)</t>
  </si>
  <si>
    <t>Dust ingestion rate (mg/day)</t>
  </si>
  <si>
    <t>CF</t>
  </si>
  <si>
    <t>Conversion factor (g/1,000 mg)</t>
  </si>
  <si>
    <t>Relative absorption factor (fraction)</t>
  </si>
  <si>
    <r>
      <t>ADD</t>
    </r>
    <r>
      <rPr>
        <b/>
        <vertAlign val="subscript"/>
        <sz val="10"/>
        <rFont val="Arial"/>
        <family val="2"/>
      </rPr>
      <t>dust</t>
    </r>
  </si>
  <si>
    <t>Average daily dose (µg/kg-day)</t>
  </si>
  <si>
    <t>Percent of overall background dose</t>
  </si>
  <si>
    <t>Percent of total (non-school plus school) dose</t>
  </si>
  <si>
    <t>Equation F-2.  Soil Ingestion:</t>
  </si>
  <si>
    <r>
      <t>ADD</t>
    </r>
    <r>
      <rPr>
        <b/>
        <vertAlign val="subscript"/>
        <sz val="12"/>
        <rFont val="Arial"/>
        <family val="2"/>
      </rPr>
      <t>soil</t>
    </r>
    <r>
      <rPr>
        <b/>
        <sz val="12"/>
        <rFont val="Arial"/>
        <family val="2"/>
      </rPr>
      <t xml:space="preserve"> = (C</t>
    </r>
    <r>
      <rPr>
        <b/>
        <vertAlign val="subscript"/>
        <sz val="12"/>
        <rFont val="Arial"/>
        <family val="2"/>
      </rPr>
      <t>soil</t>
    </r>
    <r>
      <rPr>
        <b/>
        <sz val="12"/>
        <rFont val="Arial"/>
        <family val="2"/>
      </rPr>
      <t xml:space="preserve"> x IngR</t>
    </r>
    <r>
      <rPr>
        <b/>
        <vertAlign val="subscript"/>
        <sz val="12"/>
        <rFont val="Arial"/>
        <family val="2"/>
      </rPr>
      <t>soil</t>
    </r>
    <r>
      <rPr>
        <b/>
        <sz val="12"/>
        <rFont val="Arial"/>
        <family val="2"/>
      </rPr>
      <t xml:space="preserve"> x Fotns x CF x Abs</t>
    </r>
    <r>
      <rPr>
        <b/>
        <vertAlign val="subscript"/>
        <sz val="12"/>
        <rFont val="Arial"/>
        <family val="2"/>
      </rPr>
      <t>dust-soil</t>
    </r>
    <r>
      <rPr>
        <b/>
        <sz val="12"/>
        <rFont val="Arial"/>
        <family val="2"/>
      </rPr>
      <t>) / BW</t>
    </r>
  </si>
  <si>
    <t>Table F-2: Input Parameters for Dose from Soil Ingestion - Background (Non-school) Exposure</t>
  </si>
  <si>
    <t>Soil concentration (µg/g)</t>
  </si>
  <si>
    <t>Soil ingestion rate (mg/day)</t>
  </si>
  <si>
    <r>
      <t>ADD</t>
    </r>
    <r>
      <rPr>
        <b/>
        <vertAlign val="subscript"/>
        <sz val="10"/>
        <rFont val="Arial"/>
        <family val="2"/>
      </rPr>
      <t>soil</t>
    </r>
  </si>
  <si>
    <t>Equation F-3.  Indoor Inhalation:</t>
  </si>
  <si>
    <r>
      <t>ADD</t>
    </r>
    <r>
      <rPr>
        <b/>
        <vertAlign val="subscript"/>
        <sz val="12"/>
        <rFont val="Arial"/>
        <family val="2"/>
      </rPr>
      <t>inhalation-indoor</t>
    </r>
    <r>
      <rPr>
        <b/>
        <sz val="12"/>
        <rFont val="Arial"/>
        <family val="2"/>
      </rPr>
      <t xml:space="preserve"> = (C</t>
    </r>
    <r>
      <rPr>
        <b/>
        <vertAlign val="subscript"/>
        <sz val="12"/>
        <rFont val="Arial"/>
        <family val="2"/>
      </rPr>
      <t>air-indoor</t>
    </r>
    <r>
      <rPr>
        <b/>
        <sz val="12"/>
        <rFont val="Arial"/>
        <family val="2"/>
      </rPr>
      <t xml:space="preserve"> x IR x Fttins x CF</t>
    </r>
    <r>
      <rPr>
        <b/>
        <vertAlign val="subscript"/>
        <sz val="12"/>
        <rFont val="Arial"/>
        <family val="2"/>
      </rPr>
      <t>1</t>
    </r>
    <r>
      <rPr>
        <b/>
        <sz val="12"/>
        <rFont val="Arial"/>
        <family val="2"/>
      </rPr>
      <t xml:space="preserve"> x Abs</t>
    </r>
    <r>
      <rPr>
        <b/>
        <vertAlign val="subscript"/>
        <sz val="12"/>
        <rFont val="Arial"/>
        <family val="2"/>
      </rPr>
      <t>air</t>
    </r>
    <r>
      <rPr>
        <b/>
        <sz val="12"/>
        <rFont val="Arial"/>
        <family val="2"/>
      </rPr>
      <t>) / BW</t>
    </r>
  </si>
  <si>
    <t>Table F-3: Input Parameters for Dose from Inhalation of Indoor Air - Background (Non-school) Exposure</t>
  </si>
  <si>
    <r>
      <t>Air concentration (ng/m</t>
    </r>
    <r>
      <rPr>
        <vertAlign val="superscript"/>
        <sz val="10"/>
        <rFont val="Arial"/>
        <family val="2"/>
      </rPr>
      <t>3</t>
    </r>
    <r>
      <rPr>
        <sz val="10"/>
        <rFont val="Arial"/>
        <family val="2"/>
      </rPr>
      <t>)</t>
    </r>
  </si>
  <si>
    <r>
      <t>Inhalation rate (m</t>
    </r>
    <r>
      <rPr>
        <vertAlign val="superscript"/>
        <sz val="10"/>
        <rFont val="Arial"/>
        <family val="2"/>
      </rPr>
      <t>3</t>
    </r>
    <r>
      <rPr>
        <sz val="10"/>
        <rFont val="Arial"/>
        <family val="2"/>
      </rPr>
      <t>/day)</t>
    </r>
  </si>
  <si>
    <r>
      <t>CF</t>
    </r>
    <r>
      <rPr>
        <vertAlign val="subscript"/>
        <sz val="10"/>
        <rFont val="Arial"/>
        <family val="2"/>
      </rPr>
      <t>1</t>
    </r>
  </si>
  <si>
    <t>Conversion factor 1 (µg/1,000 ng)</t>
  </si>
  <si>
    <r>
      <t>ADD</t>
    </r>
    <r>
      <rPr>
        <b/>
        <vertAlign val="subscript"/>
        <sz val="10"/>
        <rFont val="Arial"/>
        <family val="2"/>
      </rPr>
      <t>inhalation-indoor</t>
    </r>
  </si>
  <si>
    <t>Equation F-4.  Outdoor Inhalation:</t>
  </si>
  <si>
    <r>
      <t>ADD</t>
    </r>
    <r>
      <rPr>
        <b/>
        <vertAlign val="subscript"/>
        <sz val="12"/>
        <rFont val="Arial"/>
        <family val="2"/>
      </rPr>
      <t>inhalation-outdoor</t>
    </r>
    <r>
      <rPr>
        <b/>
        <sz val="12"/>
        <rFont val="Arial"/>
        <family val="2"/>
      </rPr>
      <t xml:space="preserve"> = (C</t>
    </r>
    <r>
      <rPr>
        <b/>
        <vertAlign val="subscript"/>
        <sz val="12"/>
        <rFont val="Arial"/>
        <family val="2"/>
      </rPr>
      <t>air-outdoor</t>
    </r>
    <r>
      <rPr>
        <b/>
        <sz val="12"/>
        <rFont val="Arial"/>
        <family val="2"/>
      </rPr>
      <t xml:space="preserve"> x IR x Fttons x CF</t>
    </r>
    <r>
      <rPr>
        <b/>
        <vertAlign val="subscript"/>
        <sz val="12"/>
        <rFont val="Arial"/>
        <family val="2"/>
      </rPr>
      <t>1</t>
    </r>
    <r>
      <rPr>
        <b/>
        <sz val="12"/>
        <rFont val="Arial"/>
        <family val="2"/>
      </rPr>
      <t xml:space="preserve"> x Abs</t>
    </r>
    <r>
      <rPr>
        <b/>
        <vertAlign val="subscript"/>
        <sz val="12"/>
        <rFont val="Arial"/>
        <family val="2"/>
      </rPr>
      <t>air</t>
    </r>
    <r>
      <rPr>
        <b/>
        <sz val="12"/>
        <rFont val="Arial"/>
        <family val="2"/>
      </rPr>
      <t>) / BW</t>
    </r>
  </si>
  <si>
    <t>Table F-4: Input Parameters for Dose from Inhalation of Outdoor Air - Background (Non-school) Exposure</t>
  </si>
  <si>
    <r>
      <t>ADD</t>
    </r>
    <r>
      <rPr>
        <b/>
        <vertAlign val="subscript"/>
        <sz val="10"/>
        <rFont val="Arial"/>
        <family val="2"/>
      </rPr>
      <t>inhalation-outdoor</t>
    </r>
  </si>
  <si>
    <t>Equation F-5.  Dermal Absorption from Indoor Dust Contact:</t>
  </si>
  <si>
    <r>
      <t>ADD</t>
    </r>
    <r>
      <rPr>
        <b/>
        <vertAlign val="subscript"/>
        <sz val="12"/>
        <rFont val="Arial"/>
        <family val="2"/>
      </rPr>
      <t>dermal</t>
    </r>
    <r>
      <rPr>
        <b/>
        <sz val="12"/>
        <rFont val="Arial"/>
        <family val="2"/>
      </rPr>
      <t xml:space="preserve"> = (C</t>
    </r>
    <r>
      <rPr>
        <b/>
        <vertAlign val="subscript"/>
        <sz val="12"/>
        <rFont val="Arial"/>
        <family val="2"/>
      </rPr>
      <t>dust</t>
    </r>
    <r>
      <rPr>
        <b/>
        <sz val="12"/>
        <rFont val="Arial"/>
        <family val="2"/>
      </rPr>
      <t xml:space="preserve"> x Ad x SA x CF x Abs</t>
    </r>
    <r>
      <rPr>
        <b/>
        <vertAlign val="subscript"/>
        <sz val="12"/>
        <rFont val="Arial"/>
        <family val="2"/>
      </rPr>
      <t>dermal</t>
    </r>
    <r>
      <rPr>
        <b/>
        <sz val="12"/>
        <rFont val="Arial"/>
        <family val="2"/>
      </rPr>
      <t>) / BW</t>
    </r>
  </si>
  <si>
    <t>Table F-5: Input Parameters for Dermal Absorption from Indoor Dust Contact - Background (Non-school) Exposure</t>
  </si>
  <si>
    <r>
      <t>Dust to skin adherence (mg/cm</t>
    </r>
    <r>
      <rPr>
        <vertAlign val="superscript"/>
        <sz val="10"/>
        <rFont val="Arial"/>
        <family val="2"/>
      </rPr>
      <t>2</t>
    </r>
    <r>
      <rPr>
        <sz val="10"/>
        <rFont val="Arial"/>
        <family val="2"/>
      </rPr>
      <t>-day)</t>
    </r>
  </si>
  <si>
    <r>
      <t>Skin contact area (cm</t>
    </r>
    <r>
      <rPr>
        <vertAlign val="superscript"/>
        <sz val="10"/>
        <rFont val="Arial"/>
        <family val="2"/>
      </rPr>
      <t>2</t>
    </r>
    <r>
      <rPr>
        <sz val="10"/>
        <rFont val="Arial"/>
        <family val="2"/>
      </rPr>
      <t>)</t>
    </r>
  </si>
  <si>
    <r>
      <t>ADD</t>
    </r>
    <r>
      <rPr>
        <b/>
        <vertAlign val="subscript"/>
        <sz val="10"/>
        <rFont val="Arial"/>
        <family val="2"/>
      </rPr>
      <t>dermal</t>
    </r>
  </si>
  <si>
    <t>Table F-6: Dietary Ingestion - Background (Non-school) Exposure</t>
  </si>
  <si>
    <r>
      <t>ADD</t>
    </r>
    <r>
      <rPr>
        <b/>
        <vertAlign val="subscript"/>
        <sz val="10"/>
        <rFont val="Arial"/>
        <family val="2"/>
      </rPr>
      <t>food</t>
    </r>
  </si>
  <si>
    <t>Estimates of Doses Occurring in Schools</t>
  </si>
  <si>
    <t>PCB exposure in schools can occur via nondietary dust and soil ingestion, inhalation and dermal absorption.  Example input values are provided and may need to be modified to reflect conditions at a specific site or for a specific population.</t>
  </si>
  <si>
    <t>Equation G-1.  Dust Ingestion:</t>
  </si>
  <si>
    <r>
      <t>ADD</t>
    </r>
    <r>
      <rPr>
        <b/>
        <vertAlign val="subscript"/>
        <sz val="12"/>
        <rFont val="Arial"/>
        <family val="2"/>
      </rPr>
      <t>dust</t>
    </r>
    <r>
      <rPr>
        <b/>
        <sz val="12"/>
        <rFont val="Arial"/>
        <family val="2"/>
      </rPr>
      <t xml:space="preserve"> = (C</t>
    </r>
    <r>
      <rPr>
        <b/>
        <vertAlign val="subscript"/>
        <sz val="12"/>
        <rFont val="Arial"/>
        <family val="2"/>
      </rPr>
      <t>dust</t>
    </r>
    <r>
      <rPr>
        <b/>
        <sz val="12"/>
        <rFont val="Arial"/>
        <family val="2"/>
      </rPr>
      <t xml:space="preserve"> x IngR</t>
    </r>
    <r>
      <rPr>
        <b/>
        <vertAlign val="subscript"/>
        <sz val="12"/>
        <rFont val="Arial"/>
        <family val="2"/>
      </rPr>
      <t>dust</t>
    </r>
    <r>
      <rPr>
        <b/>
        <sz val="12"/>
        <rFont val="Arial"/>
        <family val="2"/>
      </rPr>
      <t xml:space="preserve"> x F</t>
    </r>
    <r>
      <rPr>
        <b/>
        <vertAlign val="subscript"/>
        <sz val="12"/>
        <rFont val="Arial"/>
        <family val="2"/>
      </rPr>
      <t>ias</t>
    </r>
    <r>
      <rPr>
        <b/>
        <sz val="12"/>
        <rFont val="Arial"/>
        <family val="2"/>
      </rPr>
      <t xml:space="preserve"> x CF x Abs</t>
    </r>
    <r>
      <rPr>
        <b/>
        <vertAlign val="subscript"/>
        <sz val="12"/>
        <rFont val="Arial"/>
        <family val="2"/>
      </rPr>
      <t>dust-soil</t>
    </r>
    <r>
      <rPr>
        <b/>
        <sz val="12"/>
        <rFont val="Arial"/>
        <family val="2"/>
      </rPr>
      <t>) / BW</t>
    </r>
  </si>
  <si>
    <t>Table G-1: Input Parameters for Dose from Dust Ingestion - School Exposure</t>
  </si>
  <si>
    <t>Percent of overall school dose</t>
  </si>
  <si>
    <t>Equation G-2.  Soil Ingestion:</t>
  </si>
  <si>
    <r>
      <t>ADD</t>
    </r>
    <r>
      <rPr>
        <b/>
        <vertAlign val="subscript"/>
        <sz val="12"/>
        <rFont val="Arial"/>
        <family val="2"/>
      </rPr>
      <t>soil</t>
    </r>
    <r>
      <rPr>
        <b/>
        <sz val="12"/>
        <rFont val="Arial"/>
        <family val="2"/>
      </rPr>
      <t xml:space="preserve"> = (C</t>
    </r>
    <r>
      <rPr>
        <b/>
        <vertAlign val="subscript"/>
        <sz val="12"/>
        <rFont val="Arial"/>
        <family val="2"/>
      </rPr>
      <t>soil</t>
    </r>
    <r>
      <rPr>
        <b/>
        <sz val="12"/>
        <rFont val="Arial"/>
        <family val="2"/>
      </rPr>
      <t xml:space="preserve"> x IngR</t>
    </r>
    <r>
      <rPr>
        <b/>
        <vertAlign val="subscript"/>
        <sz val="12"/>
        <rFont val="Arial"/>
        <family val="2"/>
      </rPr>
      <t>soil</t>
    </r>
    <r>
      <rPr>
        <b/>
        <sz val="12"/>
        <rFont val="Arial"/>
        <family val="2"/>
      </rPr>
      <t xml:space="preserve"> x Fots x CF x Abs</t>
    </r>
    <r>
      <rPr>
        <b/>
        <vertAlign val="subscript"/>
        <sz val="12"/>
        <rFont val="Arial"/>
        <family val="2"/>
      </rPr>
      <t>dust-soil</t>
    </r>
    <r>
      <rPr>
        <b/>
        <sz val="12"/>
        <rFont val="Arial"/>
        <family val="2"/>
      </rPr>
      <t>) / BW</t>
    </r>
  </si>
  <si>
    <t>Table G-2: Input Parameters for Dose from Soil Ingestion - School Exposure</t>
  </si>
  <si>
    <t>Equation G-3.  Indoor Inhalation:</t>
  </si>
  <si>
    <r>
      <t>ADD</t>
    </r>
    <r>
      <rPr>
        <b/>
        <vertAlign val="subscript"/>
        <sz val="12"/>
        <rFont val="Arial"/>
        <family val="2"/>
      </rPr>
      <t>inhalation-indoor</t>
    </r>
    <r>
      <rPr>
        <b/>
        <sz val="12"/>
        <rFont val="Arial"/>
        <family val="2"/>
      </rPr>
      <t xml:space="preserve"> = (C</t>
    </r>
    <r>
      <rPr>
        <b/>
        <vertAlign val="subscript"/>
        <sz val="12"/>
        <rFont val="Arial"/>
        <family val="2"/>
      </rPr>
      <t>air-indoor</t>
    </r>
    <r>
      <rPr>
        <b/>
        <sz val="12"/>
        <rFont val="Arial"/>
        <family val="2"/>
      </rPr>
      <t xml:space="preserve"> x IR x Fttis x CF</t>
    </r>
    <r>
      <rPr>
        <b/>
        <vertAlign val="subscript"/>
        <sz val="12"/>
        <rFont val="Arial"/>
        <family val="2"/>
      </rPr>
      <t>1</t>
    </r>
    <r>
      <rPr>
        <b/>
        <sz val="12"/>
        <rFont val="Arial"/>
        <family val="2"/>
      </rPr>
      <t xml:space="preserve"> x Abs</t>
    </r>
    <r>
      <rPr>
        <b/>
        <vertAlign val="subscript"/>
        <sz val="12"/>
        <rFont val="Arial"/>
        <family val="2"/>
      </rPr>
      <t>air</t>
    </r>
    <r>
      <rPr>
        <b/>
        <sz val="12"/>
        <rFont val="Arial"/>
        <family val="2"/>
      </rPr>
      <t>) / BW</t>
    </r>
  </si>
  <si>
    <t>Table G-3: Input Parameters for Dose from Indoor Inhalation - School Exposure</t>
  </si>
  <si>
    <t>Equation G-4.  Outdoor Inhalation:</t>
  </si>
  <si>
    <r>
      <t>ADD</t>
    </r>
    <r>
      <rPr>
        <b/>
        <vertAlign val="subscript"/>
        <sz val="12"/>
        <rFont val="Arial"/>
        <family val="2"/>
      </rPr>
      <t>inhalation-outdoor</t>
    </r>
    <r>
      <rPr>
        <b/>
        <sz val="12"/>
        <rFont val="Arial"/>
        <family val="2"/>
      </rPr>
      <t xml:space="preserve"> = (C</t>
    </r>
    <r>
      <rPr>
        <b/>
        <vertAlign val="subscript"/>
        <sz val="12"/>
        <rFont val="Arial"/>
        <family val="2"/>
      </rPr>
      <t>air-outdoor</t>
    </r>
    <r>
      <rPr>
        <b/>
        <sz val="12"/>
        <rFont val="Arial"/>
        <family val="2"/>
      </rPr>
      <t xml:space="preserve"> x IR x Fttos x CF</t>
    </r>
    <r>
      <rPr>
        <b/>
        <vertAlign val="subscript"/>
        <sz val="12"/>
        <rFont val="Arial"/>
        <family val="2"/>
      </rPr>
      <t>1</t>
    </r>
    <r>
      <rPr>
        <b/>
        <sz val="12"/>
        <rFont val="Arial"/>
        <family val="2"/>
      </rPr>
      <t xml:space="preserve"> x Abs</t>
    </r>
    <r>
      <rPr>
        <b/>
        <vertAlign val="subscript"/>
        <sz val="12"/>
        <rFont val="Arial"/>
        <family val="2"/>
      </rPr>
      <t>air</t>
    </r>
    <r>
      <rPr>
        <b/>
        <sz val="12"/>
        <rFont val="Arial"/>
        <family val="2"/>
      </rPr>
      <t>) / BW</t>
    </r>
  </si>
  <si>
    <t>Table G-4: Input Parameters for Dose from Outdoor Inhalation - School Exposure</t>
  </si>
  <si>
    <t>Equation G-5. Dermal Absorption from Indoor Dust Contact:</t>
  </si>
  <si>
    <r>
      <t>ADD</t>
    </r>
    <r>
      <rPr>
        <b/>
        <vertAlign val="subscript"/>
        <sz val="12"/>
        <rFont val="Arial"/>
        <family val="2"/>
      </rPr>
      <t>dermal</t>
    </r>
    <r>
      <rPr>
        <b/>
        <sz val="12"/>
        <rFont val="Arial"/>
        <family val="2"/>
      </rPr>
      <t xml:space="preserve"> = (C</t>
    </r>
    <r>
      <rPr>
        <b/>
        <vertAlign val="subscript"/>
        <sz val="12"/>
        <rFont val="Arial"/>
        <family val="2"/>
      </rPr>
      <t>dust</t>
    </r>
    <r>
      <rPr>
        <b/>
        <sz val="12"/>
        <rFont val="Arial"/>
        <family val="2"/>
      </rPr>
      <t xml:space="preserve"> x Ad x SA x CF x Fs x Abs</t>
    </r>
    <r>
      <rPr>
        <b/>
        <vertAlign val="subscript"/>
        <sz val="12"/>
        <rFont val="Arial"/>
        <family val="2"/>
      </rPr>
      <t>dermal</t>
    </r>
    <r>
      <rPr>
        <b/>
        <sz val="12"/>
        <rFont val="Arial"/>
        <family val="2"/>
      </rPr>
      <t>) / BW</t>
    </r>
  </si>
  <si>
    <t>Table G-5: Input Parameters for Dermal Absorption from Indoor Dust Contact - School Exposure</t>
  </si>
  <si>
    <t>ATSDR,  2000.  Toxicological Profile for PCBs.  Agency for Toxic Substances and Disease Registry.</t>
  </si>
  <si>
    <t>Bright, D.A.; Dushenko, W.T.; Grundy, S.L.; et al. (1995a) Effects of local and distant contaminant sources: polychlorinated biphenyls and other organochlorines in bottom dwelling animals from an Arctic estuary. Sci. Total. Environ. 160-161:265-283.</t>
  </si>
  <si>
    <t>Bright, D.A.; Dushenko, W.T.; Grundy, S.L.; et al. (1995b) Evidence for short-range transport of polychlorinated biphenyls in the Canadian Arctic using congener signatures of PCBs in soils. Sci. Total. Environ. 160-161:251-263.</t>
  </si>
  <si>
    <t>Brunciak, P.A.; Lavorgna, C.L.; Nelson, E.D.; et al. (1999) Trends and dynamics of persistent organic pollutants in the coastal atmosphere of the mid-Atlantic states. Prepr Ext Abst Div Environ Chem Am Chem Soc 39(1):64-67</t>
  </si>
  <si>
    <t>Coghlan, K.M.; Chang, M.P.; Jessup, D.S.; Fragala, M.A.; McCrillis, K.; Lockhart, T.M. (2002) Characterization of Polychlorinated biphenyls in building materials and exposures in the indoor environment.  Proceeding: Indoor Air, 2002.</t>
  </si>
  <si>
    <t>Currado, G.M. and Harrad, S. (1998) Comparison of Polychlorinated biphenyl concentrations in indoor and outdoor air and the potential significance of inhalation as a human exposure pathway.  Environ. Sci. Technol. 32(20)3043-3047.</t>
  </si>
  <si>
    <t>Eisenreich, S.J.; Baker, J.E.; Franz, T.; et al. (1992) Atmospheric deposition of hydrophobic organic contaminants to the Laurentian Great Lakes. In: Schnoor, J.L., ed. Fate of pesticides and chemicals in  the environment. New York, NY: John Wiley &amp; Sons, Inc., 51-78.</t>
  </si>
  <si>
    <t>Harrad, S.; Ibarra, C.; Robson, M.; Melymuk, L.; Zhang, X.; Diamond, M.; Douwes, J., 2009.  PCBs in domestic dust from Canada, New Zealand, UK and US: Implications for human exposure. Chemosphere: in press).</t>
  </si>
  <si>
    <t>Herrick, R.F.; McClean, M.D.; Meeker, J.D.; Baxter, L.K.; Weymouth, G.A., 2004.  An unrecognized source of PCB contamination in schools and other buildings. Env Health Per 112:1051-1053.</t>
  </si>
  <si>
    <t>Hwang, S.; Fitzgerald, E.F., Cayo, M.; et al. (1999) Assessing environmental exposure to PCBs among Mohawks at Akwesasne through the use of geostatistical methods.  Environmental Research, Section A, 80:S189-S199.</t>
  </si>
  <si>
    <t>Meijer, S.N.; Ockenden, W.A.; Sweetman, A., et al. (2003) Global distribution and budget of PCBs and HCB in background surface soils; implications for sources and environmental processes.  Environm. Sci. Technol. 37:667-672.</t>
  </si>
  <si>
    <t>National Center for Educational Statistics (NCES) (2009) Digest of education statistics, Table 186: Minimum length of school year and policy on textbook selection, by state, 2000, 2004, 2006.  Accessed online 8/19/09 at http://nces.ed.gov/programs/digest/d08/tables/dt08_166.asp.</t>
  </si>
  <si>
    <t>Priha, E.; Hellman, S.; Sorvani, J., 2005. PCB contamination from polysulfide sealants in residential areas - exposure and risk assessment. Chemosphere 59:537-543.</t>
  </si>
  <si>
    <t>Roy, T.A.; Hammerstrom, K.; Schaum, J.,  2009.  Percutaneous absorption of 3,3',4,4'-tetrachlorobiphenyl (PCB 77) from soil.  J Tox Env Health Part A. 72:350-357.</t>
  </si>
  <si>
    <t>U.S. EPA, 1989.  Risk Assessment Guidance for Superfund. Volume I Human Health Evaluation Manual, Part A.  EPA/540/1-89/002.</t>
  </si>
  <si>
    <t>U.S. EPA, 1997.  Exposure Factors Handbook. EPA/600/P-95/002Fa,b,c.  Available at: http://cfpub.epa.gov/ncea/cfm/recordisplay.cfm?deid=12464</t>
  </si>
  <si>
    <t xml:space="preserve">U.S. EPA, 2003. Exposure and Human Health Reassessment of 2,3,7,8-Tetrachlorodibenzo-p-Dioxin (TCDD) and Related Compounds National Academy Sciences (NAS) Review Draft , Part II: Health Assessment of 2,3,7,8-Tetrachlorodibenzo-p-Dioxin (TCDD) and Related Compounds.  </t>
  </si>
  <si>
    <t>U.S. EPA, 2007.  Pilot survey of levels of PCBs, PCDDs, PCDFs and mercury in rural soils of the US.  EPA/600/R-05/048F.</t>
  </si>
  <si>
    <t>U.S. EPA, 2008.  Child-specific Exposure Factors Handbook. EPA/600/R-06/096F.  Available at: http://cfpub.epa.gov/ncea/CFM/recordisplay.cfm?deid=199243.</t>
  </si>
  <si>
    <t>U.S. EPA, 2009a.  Lordo, B.; Sanford, J.; Mohnson, M.; Schuda, L.; Moya, J.; McCurdy, T.; Graham, S. Metabolically Derived Human Ventilation Rates: A Revised Approach Based Upon Oxygen Consumption Rates (Final Report) 2009. U.S. Environmental Protection Agency, Washington, DC, EPA/600/R-06/129F.</t>
  </si>
  <si>
    <t>U.S. EPA, 2009b. Integrated Risk Information System.  Accessed September 2009.  Available online at: http://www.epa.gov/iris/.</t>
  </si>
  <si>
    <t>Vorhees, D.J.; Cullen, A.C.; Altshul, L.M. (1999). Polychlorinated biphenyls in house dust and yard soil near a Superfund site. Environ Sci Technol 33:2151-2156. (as cited in ATSDR, 2000).</t>
  </si>
  <si>
    <t>List of Variables/Parameters in Exposure Estimation Tool</t>
  </si>
  <si>
    <t>Description</t>
  </si>
  <si>
    <t>Relative absorption factor for dust or soil (fraction)</t>
  </si>
  <si>
    <t>Relative absorption factor for air (fraction)</t>
  </si>
  <si>
    <t>Relative absorption factor for dermal contact (fraction)</t>
  </si>
  <si>
    <r>
      <t>ADD</t>
    </r>
    <r>
      <rPr>
        <vertAlign val="subscript"/>
        <sz val="10"/>
        <rFont val="Arial"/>
        <family val="2"/>
      </rPr>
      <t>dermal</t>
    </r>
  </si>
  <si>
    <t>Average daily dose from dermal contact (µg/kg-day)</t>
  </si>
  <si>
    <r>
      <t>ADD</t>
    </r>
    <r>
      <rPr>
        <vertAlign val="subscript"/>
        <sz val="10"/>
        <rFont val="Arial"/>
        <family val="2"/>
      </rPr>
      <t>dust</t>
    </r>
  </si>
  <si>
    <t>Average daily dose from dust ingestion (µg/kg-day)</t>
  </si>
  <si>
    <r>
      <t>ADD</t>
    </r>
    <r>
      <rPr>
        <vertAlign val="subscript"/>
        <sz val="10"/>
        <rFont val="Arial"/>
        <family val="2"/>
      </rPr>
      <t>food</t>
    </r>
  </si>
  <si>
    <t>Average daily dose from food ingestion (µg/kg-day)</t>
  </si>
  <si>
    <r>
      <t>ADD</t>
    </r>
    <r>
      <rPr>
        <vertAlign val="subscript"/>
        <sz val="10"/>
        <rFont val="Arial"/>
        <family val="2"/>
      </rPr>
      <t>inhalation-indoor</t>
    </r>
  </si>
  <si>
    <t>Average daily dose from inhalation of indoor air (µg/kg-day)</t>
  </si>
  <si>
    <r>
      <t>ADD</t>
    </r>
    <r>
      <rPr>
        <vertAlign val="subscript"/>
        <sz val="10"/>
        <rFont val="Arial"/>
        <family val="2"/>
      </rPr>
      <t>inhalation-outdoor</t>
    </r>
  </si>
  <si>
    <t>Average daily dose from inhalation of outdoor air (µg/kg-day)</t>
  </si>
  <si>
    <r>
      <t>ADD</t>
    </r>
    <r>
      <rPr>
        <vertAlign val="subscript"/>
        <sz val="10"/>
        <rFont val="Arial"/>
        <family val="2"/>
      </rPr>
      <t>soil</t>
    </r>
  </si>
  <si>
    <t>Average daily dose from soil ingestion (µg/kg-day)</t>
  </si>
  <si>
    <r>
      <t>Air concentration indoors (ng/m</t>
    </r>
    <r>
      <rPr>
        <vertAlign val="superscript"/>
        <sz val="10"/>
        <rFont val="Arial"/>
        <family val="2"/>
      </rPr>
      <t>3</t>
    </r>
    <r>
      <rPr>
        <sz val="10"/>
        <rFont val="Arial"/>
        <family val="2"/>
      </rPr>
      <t>)</t>
    </r>
  </si>
  <si>
    <r>
      <t>Air concentration outdoors (ng/m</t>
    </r>
    <r>
      <rPr>
        <vertAlign val="superscript"/>
        <sz val="10"/>
        <rFont val="Arial"/>
        <family val="2"/>
      </rPr>
      <t>3</t>
    </r>
    <r>
      <rPr>
        <sz val="10"/>
        <rFont val="Arial"/>
        <family val="2"/>
      </rPr>
      <t>)</t>
    </r>
  </si>
  <si>
    <r>
      <t>EF</t>
    </r>
    <r>
      <rPr>
        <vertAlign val="subscript"/>
        <sz val="10"/>
        <rFont val="Arial"/>
        <family val="2"/>
      </rPr>
      <t>s</t>
    </r>
  </si>
  <si>
    <t>Indoor time at school  (hours/day)</t>
  </si>
  <si>
    <r>
      <t>Ing</t>
    </r>
    <r>
      <rPr>
        <vertAlign val="subscript"/>
        <sz val="10"/>
        <rFont val="Arial"/>
        <family val="2"/>
      </rPr>
      <t>soil</t>
    </r>
  </si>
  <si>
    <t>RfD</t>
  </si>
  <si>
    <t>Reference Dose for Aroclor 1254 (ng/kg-day)</t>
  </si>
  <si>
    <t>Wake time (hours/day)</t>
  </si>
  <si>
    <t>The PCB Exposure Assessment Tool was reviewed internally by a multi-disciplinary team of U.S EPA scientists with experience in exposure/risk assessment, but has not been formally reviewed by an external peer review panel.  The tool is based on standard exposure assessment practices and techniques, and uses input data from peer reviewed Agency publications and the scientific literature.</t>
  </si>
  <si>
    <t>Version Number</t>
  </si>
  <si>
    <t>Date Modified</t>
  </si>
  <si>
    <t>Changes Made</t>
  </si>
  <si>
    <t>1.0</t>
  </si>
  <si>
    <t>1.1</t>
  </si>
  <si>
    <t>Added version number and date last modified to introduction page.  Added 'Disclosure' tab and 'Versions' tab.</t>
  </si>
</sst>
</file>

<file path=xl/styles.xml><?xml version="1.0" encoding="utf-8"?>
<styleSheet xmlns="http://schemas.openxmlformats.org/spreadsheetml/2006/main">
  <numFmts count="12">
    <numFmt numFmtId="164" formatCode="GENERAL"/>
    <numFmt numFmtId="165" formatCode="M/D/YYYY"/>
    <numFmt numFmtId="166" formatCode="0.0"/>
    <numFmt numFmtId="167" formatCode="0.000"/>
    <numFmt numFmtId="168" formatCode="#,##0"/>
    <numFmt numFmtId="169" formatCode="0.0%"/>
    <numFmt numFmtId="170" formatCode="0.0000"/>
    <numFmt numFmtId="171" formatCode="0%"/>
    <numFmt numFmtId="172" formatCode="0.00"/>
    <numFmt numFmtId="173" formatCode="0"/>
    <numFmt numFmtId="174" formatCode="0.0E+00"/>
    <numFmt numFmtId="175" formatCode="0.00E+00"/>
  </numFmts>
  <fonts count="25">
    <font>
      <sz val="10"/>
      <name val="Arial"/>
      <family val="2"/>
    </font>
    <font>
      <b/>
      <sz val="16"/>
      <name val="Arial"/>
      <family val="2"/>
    </font>
    <font>
      <sz val="9"/>
      <name val="Arial"/>
      <family val="2"/>
    </font>
    <font>
      <sz val="11"/>
      <name val="Arial"/>
      <family val="2"/>
    </font>
    <font>
      <b/>
      <sz val="14"/>
      <name val="Arial"/>
      <family val="2"/>
    </font>
    <font>
      <sz val="12"/>
      <name val="Arial"/>
      <family val="2"/>
    </font>
    <font>
      <b/>
      <sz val="12"/>
      <name val="Arial"/>
      <family val="2"/>
    </font>
    <font>
      <vertAlign val="superscript"/>
      <sz val="12"/>
      <name val="Arial"/>
      <family val="2"/>
    </font>
    <font>
      <sz val="12"/>
      <name val="Times New Roman"/>
      <family val="1"/>
    </font>
    <font>
      <sz val="11"/>
      <color indexed="8"/>
      <name val="Arial"/>
      <family val="2"/>
    </font>
    <font>
      <b/>
      <sz val="10"/>
      <name val="Arial"/>
      <family val="2"/>
    </font>
    <font>
      <b/>
      <i/>
      <sz val="12"/>
      <name val="Arial"/>
      <family val="2"/>
    </font>
    <font>
      <vertAlign val="subscript"/>
      <sz val="10"/>
      <name val="Arial"/>
      <family val="2"/>
    </font>
    <font>
      <sz val="10"/>
      <color indexed="8"/>
      <name val="Arial"/>
      <family val="2"/>
    </font>
    <font>
      <b/>
      <sz val="10"/>
      <color indexed="10"/>
      <name val="Arial"/>
      <family val="2"/>
    </font>
    <font>
      <vertAlign val="superscript"/>
      <sz val="10"/>
      <color indexed="8"/>
      <name val="Arial"/>
      <family val="2"/>
    </font>
    <font>
      <vertAlign val="superscript"/>
      <sz val="10"/>
      <name val="Arial"/>
      <family val="2"/>
    </font>
    <font>
      <sz val="9"/>
      <color indexed="8"/>
      <name val="Arial"/>
      <family val="2"/>
    </font>
    <font>
      <vertAlign val="superscript"/>
      <sz val="9"/>
      <color indexed="8"/>
      <name val="Arial"/>
      <family val="2"/>
    </font>
    <font>
      <b/>
      <vertAlign val="superscript"/>
      <sz val="10"/>
      <name val="Arial"/>
      <family val="2"/>
    </font>
    <font>
      <sz val="14"/>
      <name val="Arial"/>
      <family val="2"/>
    </font>
    <font>
      <b/>
      <vertAlign val="subscript"/>
      <sz val="12"/>
      <name val="Arial"/>
      <family val="2"/>
    </font>
    <font>
      <sz val="10"/>
      <color indexed="10"/>
      <name val="Arial"/>
      <family val="2"/>
    </font>
    <font>
      <b/>
      <vertAlign val="subscript"/>
      <sz val="10"/>
      <name val="Arial"/>
      <family val="2"/>
    </font>
    <font>
      <b/>
      <sz val="9"/>
      <name val="Arial"/>
      <family val="2"/>
    </font>
  </fonts>
  <fills count="10">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69">
    <border>
      <left/>
      <right/>
      <top/>
      <bottom/>
      <diagonal/>
    </border>
    <border>
      <left style="thick">
        <color indexed="8"/>
      </left>
      <right style="thick">
        <color indexed="8"/>
      </right>
      <top style="thick">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style="thick">
        <color indexed="8"/>
      </right>
      <top style="thin">
        <color indexed="8"/>
      </top>
      <bottom style="thin">
        <color indexed="8"/>
      </bottom>
    </border>
    <border>
      <left style="thick">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ck">
        <color indexed="8"/>
      </left>
      <right style="thin">
        <color indexed="8"/>
      </right>
      <top style="thin">
        <color indexed="8"/>
      </top>
      <bottom>
        <color indexed="63"/>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ck">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ck">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1" fontId="0" fillId="0" borderId="0" applyFill="0" applyBorder="0" applyAlignment="0" applyProtection="0"/>
  </cellStyleXfs>
  <cellXfs count="323">
    <xf numFmtId="164" fontId="0" fillId="0" borderId="0" xfId="0" applyAlignment="1">
      <alignment/>
    </xf>
    <xf numFmtId="164" fontId="0" fillId="0" borderId="0" xfId="0" applyAlignment="1" applyProtection="1">
      <alignment/>
      <protection locked="0"/>
    </xf>
    <xf numFmtId="164" fontId="1" fillId="0" borderId="1" xfId="0" applyFont="1" applyBorder="1" applyAlignment="1" applyProtection="1">
      <alignment horizontal="center"/>
      <protection locked="0"/>
    </xf>
    <xf numFmtId="164" fontId="2" fillId="0" borderId="0" xfId="0" applyFont="1" applyFill="1" applyAlignment="1" applyProtection="1">
      <alignment horizontal="center"/>
      <protection locked="0"/>
    </xf>
    <xf numFmtId="164" fontId="3" fillId="0" borderId="0" xfId="0" applyFont="1" applyFill="1" applyAlignment="1" applyProtection="1">
      <alignment horizontal="left"/>
      <protection locked="0"/>
    </xf>
    <xf numFmtId="164" fontId="4" fillId="0" borderId="0" xfId="0" applyFont="1" applyFill="1" applyAlignment="1" applyProtection="1">
      <alignment horizontal="center"/>
      <protection locked="0"/>
    </xf>
    <xf numFmtId="164" fontId="5" fillId="2" borderId="2" xfId="0" applyFont="1" applyFill="1" applyBorder="1" applyAlignment="1" applyProtection="1">
      <alignment vertical="center" wrapText="1"/>
      <protection locked="0"/>
    </xf>
    <xf numFmtId="164" fontId="6" fillId="2" borderId="3" xfId="0" applyFont="1" applyFill="1" applyBorder="1" applyAlignment="1" applyProtection="1">
      <alignment vertical="center" wrapText="1"/>
      <protection locked="0"/>
    </xf>
    <xf numFmtId="164" fontId="6" fillId="3" borderId="3" xfId="0" applyFont="1" applyFill="1" applyBorder="1" applyAlignment="1" applyProtection="1">
      <alignment vertical="center" wrapText="1"/>
      <protection locked="0"/>
    </xf>
    <xf numFmtId="164" fontId="6" fillId="4" borderId="3" xfId="0" applyFont="1" applyFill="1" applyBorder="1" applyAlignment="1" applyProtection="1">
      <alignment vertical="center" wrapText="1"/>
      <protection locked="0"/>
    </xf>
    <xf numFmtId="164" fontId="6" fillId="5" borderId="3" xfId="0" applyFont="1" applyFill="1" applyBorder="1" applyAlignment="1" applyProtection="1">
      <alignment vertical="center" wrapText="1"/>
      <protection locked="0"/>
    </xf>
    <xf numFmtId="164" fontId="6" fillId="6" borderId="3" xfId="0" applyFont="1" applyFill="1" applyBorder="1" applyAlignment="1" applyProtection="1">
      <alignment vertical="center" wrapText="1"/>
      <protection locked="0"/>
    </xf>
    <xf numFmtId="164" fontId="6" fillId="2" borderId="4" xfId="0" applyFont="1" applyFill="1" applyBorder="1" applyAlignment="1" applyProtection="1">
      <alignment vertical="center" wrapText="1"/>
      <protection locked="0"/>
    </xf>
    <xf numFmtId="164" fontId="0" fillId="0" borderId="0" xfId="0" applyFont="1" applyAlignment="1" applyProtection="1">
      <alignment/>
      <protection locked="0"/>
    </xf>
    <xf numFmtId="165" fontId="0" fillId="0" borderId="0" xfId="0" applyNumberFormat="1" applyAlignment="1" applyProtection="1">
      <alignment horizontal="left"/>
      <protection locked="0"/>
    </xf>
    <xf numFmtId="164" fontId="0" fillId="0" borderId="0" xfId="0" applyNumberFormat="1" applyAlignment="1" applyProtection="1">
      <alignment/>
      <protection locked="0"/>
    </xf>
    <xf numFmtId="164" fontId="0" fillId="0" borderId="0" xfId="0" applyAlignment="1">
      <alignment wrapText="1"/>
    </xf>
    <xf numFmtId="164" fontId="4" fillId="0" borderId="0" xfId="0" applyFont="1" applyFill="1" applyAlignment="1">
      <alignment horizontal="center" wrapText="1"/>
    </xf>
    <xf numFmtId="164" fontId="0" fillId="0" borderId="0" xfId="0" applyAlignment="1">
      <alignment horizontal="left"/>
    </xf>
    <xf numFmtId="164" fontId="5" fillId="2" borderId="2" xfId="0" applyFont="1" applyFill="1" applyBorder="1" applyAlignment="1">
      <alignment vertical="center" wrapText="1"/>
    </xf>
    <xf numFmtId="164" fontId="0" fillId="0" borderId="0" xfId="0" applyBorder="1" applyAlignment="1">
      <alignment/>
    </xf>
    <xf numFmtId="164" fontId="5"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3" fillId="2" borderId="4" xfId="0" applyFont="1" applyFill="1" applyBorder="1" applyAlignment="1">
      <alignment vertical="center" wrapText="1"/>
    </xf>
    <xf numFmtId="164" fontId="9" fillId="0" borderId="0" xfId="0" applyFont="1" applyFill="1" applyBorder="1" applyAlignment="1">
      <alignment wrapText="1"/>
    </xf>
    <xf numFmtId="164" fontId="9" fillId="0" borderId="0" xfId="0" applyNumberFormat="1" applyFont="1" applyFill="1" applyBorder="1" applyAlignment="1">
      <alignment wrapText="1"/>
    </xf>
    <xf numFmtId="164" fontId="0" fillId="0" borderId="0" xfId="0" applyFill="1" applyBorder="1" applyAlignment="1">
      <alignment wrapText="1"/>
    </xf>
    <xf numFmtId="164" fontId="0" fillId="0" borderId="0" xfId="0" applyFill="1" applyAlignment="1">
      <alignment wrapText="1"/>
    </xf>
    <xf numFmtId="164" fontId="1" fillId="0" borderId="1" xfId="0" applyFont="1" applyBorder="1" applyAlignment="1">
      <alignment horizontal="center"/>
    </xf>
    <xf numFmtId="164" fontId="2" fillId="0" borderId="5" xfId="0" applyFont="1" applyBorder="1" applyAlignment="1">
      <alignment horizontal="center"/>
    </xf>
    <xf numFmtId="164" fontId="2" fillId="0" borderId="0" xfId="0" applyFont="1" applyBorder="1" applyAlignment="1">
      <alignment horizontal="center"/>
    </xf>
    <xf numFmtId="164" fontId="4" fillId="0" borderId="0" xfId="0" applyFont="1" applyFill="1" applyBorder="1" applyAlignment="1">
      <alignment horizontal="center"/>
    </xf>
    <xf numFmtId="164" fontId="4" fillId="0" borderId="0" xfId="0" applyFont="1" applyBorder="1" applyAlignment="1">
      <alignment horizontal="center"/>
    </xf>
    <xf numFmtId="164" fontId="5" fillId="2" borderId="2" xfId="0" applyFont="1" applyFill="1" applyBorder="1" applyAlignment="1">
      <alignment horizontal="left" wrapText="1"/>
    </xf>
    <xf numFmtId="164" fontId="5" fillId="2" borderId="3" xfId="0" applyFont="1" applyFill="1" applyBorder="1" applyAlignment="1">
      <alignment horizontal="center"/>
    </xf>
    <xf numFmtId="164" fontId="6" fillId="2" borderId="3" xfId="0" applyFont="1" applyFill="1" applyBorder="1" applyAlignment="1">
      <alignment horizontal="left"/>
    </xf>
    <xf numFmtId="164" fontId="5" fillId="2" borderId="3" xfId="0" applyFont="1" applyFill="1" applyBorder="1" applyAlignment="1">
      <alignment horizontal="left" wrapText="1"/>
    </xf>
    <xf numFmtId="164" fontId="5" fillId="2" borderId="6" xfId="0" applyFont="1" applyFill="1" applyBorder="1" applyAlignment="1">
      <alignment/>
    </xf>
    <xf numFmtId="164" fontId="5" fillId="2" borderId="0" xfId="0" applyFont="1" applyFill="1" applyBorder="1" applyAlignment="1">
      <alignment/>
    </xf>
    <xf numFmtId="164" fontId="5" fillId="2" borderId="7" xfId="0" applyFont="1" applyFill="1" applyBorder="1" applyAlignment="1">
      <alignment horizontal="left"/>
    </xf>
    <xf numFmtId="164" fontId="5" fillId="2" borderId="0" xfId="0" applyFont="1" applyFill="1" applyBorder="1" applyAlignment="1">
      <alignment horizontal="left"/>
    </xf>
    <xf numFmtId="164" fontId="5" fillId="2" borderId="4" xfId="0" applyFont="1" applyFill="1" applyBorder="1" applyAlignment="1">
      <alignment horizontal="left" wrapText="1"/>
    </xf>
    <xf numFmtId="164" fontId="1" fillId="0" borderId="0" xfId="0" applyFont="1" applyAlignment="1">
      <alignment/>
    </xf>
    <xf numFmtId="164" fontId="10" fillId="0" borderId="8" xfId="0" applyFont="1" applyFill="1" applyBorder="1" applyAlignment="1">
      <alignment horizontal="center" vertical="center" wrapText="1"/>
    </xf>
    <xf numFmtId="164" fontId="10" fillId="0" borderId="9" xfId="0" applyFont="1" applyFill="1" applyBorder="1" applyAlignment="1">
      <alignment horizontal="center" vertical="center"/>
    </xf>
    <xf numFmtId="164" fontId="6" fillId="0" borderId="9" xfId="0" applyFont="1" applyFill="1" applyBorder="1" applyAlignment="1">
      <alignment horizontal="center"/>
    </xf>
    <xf numFmtId="164" fontId="6" fillId="0" borderId="10" xfId="0" applyFont="1" applyFill="1" applyBorder="1" applyAlignment="1">
      <alignment horizontal="center" vertical="center" wrapText="1"/>
    </xf>
    <xf numFmtId="164" fontId="10" fillId="0" borderId="11" xfId="0" applyFont="1" applyFill="1" applyBorder="1" applyAlignment="1">
      <alignment horizontal="center"/>
    </xf>
    <xf numFmtId="164" fontId="10" fillId="0" borderId="11" xfId="0" applyFont="1" applyFill="1" applyBorder="1" applyAlignment="1">
      <alignment horizontal="center" wrapText="1"/>
    </xf>
    <xf numFmtId="164" fontId="10" fillId="0" borderId="12" xfId="0" applyFont="1" applyFill="1" applyBorder="1" applyAlignment="1">
      <alignment horizontal="center"/>
    </xf>
    <xf numFmtId="164" fontId="10" fillId="0" borderId="12" xfId="0" applyFont="1" applyFill="1" applyBorder="1" applyAlignment="1">
      <alignment horizontal="center" wrapText="1"/>
    </xf>
    <xf numFmtId="164" fontId="11" fillId="7" borderId="13" xfId="0" applyFont="1" applyFill="1" applyBorder="1" applyAlignment="1">
      <alignment horizontal="center" wrapText="1"/>
    </xf>
    <xf numFmtId="164" fontId="0" fillId="0" borderId="14" xfId="0" applyFont="1" applyBorder="1" applyAlignment="1" applyProtection="1">
      <alignment vertical="center"/>
      <protection/>
    </xf>
    <xf numFmtId="164" fontId="13" fillId="0" borderId="11" xfId="0" applyFont="1" applyBorder="1" applyAlignment="1" applyProtection="1">
      <alignment vertical="center" wrapText="1"/>
      <protection/>
    </xf>
    <xf numFmtId="164" fontId="14" fillId="0" borderId="11" xfId="0" applyFont="1" applyFill="1" applyBorder="1" applyAlignment="1" applyProtection="1">
      <alignment horizontal="center" vertical="center"/>
      <protection locked="0"/>
    </xf>
    <xf numFmtId="164" fontId="0" fillId="0" borderId="15" xfId="0" applyFont="1" applyFill="1" applyBorder="1" applyAlignment="1">
      <alignment vertical="center" wrapText="1"/>
    </xf>
    <xf numFmtId="164" fontId="0" fillId="0" borderId="16" xfId="0" applyFont="1" applyBorder="1" applyAlignment="1" applyProtection="1">
      <alignment vertical="center"/>
      <protection/>
    </xf>
    <xf numFmtId="166" fontId="14" fillId="0" borderId="11" xfId="0" applyNumberFormat="1" applyFont="1" applyFill="1" applyBorder="1" applyAlignment="1" applyProtection="1">
      <alignment horizontal="center" vertical="center"/>
      <protection locked="0"/>
    </xf>
    <xf numFmtId="164" fontId="11" fillId="7" borderId="13" xfId="0" applyFont="1" applyFill="1" applyBorder="1" applyAlignment="1" applyProtection="1">
      <alignment horizontal="center"/>
      <protection/>
    </xf>
    <xf numFmtId="164" fontId="0" fillId="0" borderId="15" xfId="0" applyFont="1" applyFill="1" applyBorder="1" applyAlignment="1" applyProtection="1">
      <alignment vertical="center" wrapText="1"/>
      <protection/>
    </xf>
    <xf numFmtId="164" fontId="11" fillId="7" borderId="11" xfId="0" applyFont="1" applyFill="1" applyBorder="1" applyAlignment="1" applyProtection="1">
      <alignment horizontal="center"/>
      <protection/>
    </xf>
    <xf numFmtId="164" fontId="0" fillId="0" borderId="17" xfId="0" applyFont="1" applyBorder="1" applyAlignment="1" applyProtection="1">
      <alignment/>
      <protection/>
    </xf>
    <xf numFmtId="164" fontId="13" fillId="0" borderId="18" xfId="0" applyFont="1" applyBorder="1" applyAlignment="1" applyProtection="1">
      <alignment wrapText="1"/>
      <protection/>
    </xf>
    <xf numFmtId="167" fontId="13" fillId="0" borderId="18" xfId="0" applyNumberFormat="1" applyFont="1" applyBorder="1" applyAlignment="1" applyProtection="1">
      <alignment horizontal="center"/>
      <protection locked="0"/>
    </xf>
    <xf numFmtId="164" fontId="13" fillId="0" borderId="15" xfId="0" applyFont="1" applyBorder="1" applyAlignment="1" applyProtection="1">
      <alignment vertical="center" wrapText="1"/>
      <protection/>
    </xf>
    <xf numFmtId="164" fontId="0" fillId="0" borderId="19" xfId="0" applyFont="1" applyFill="1" applyBorder="1" applyAlignment="1" applyProtection="1">
      <alignment horizontal="left" vertical="center"/>
      <protection/>
    </xf>
    <xf numFmtId="164" fontId="13" fillId="0" borderId="12" xfId="0" applyFont="1" applyBorder="1" applyAlignment="1" applyProtection="1">
      <alignment vertical="center" wrapText="1"/>
      <protection/>
    </xf>
    <xf numFmtId="164" fontId="0" fillId="0" borderId="20" xfId="0" applyFont="1" applyFill="1" applyBorder="1" applyAlignment="1" applyProtection="1">
      <alignment horizontal="center" vertical="center"/>
      <protection locked="0"/>
    </xf>
    <xf numFmtId="164" fontId="0" fillId="0" borderId="21" xfId="0" applyFont="1" applyFill="1" applyBorder="1" applyAlignment="1" applyProtection="1">
      <alignment horizontal="center" vertical="center"/>
      <protection locked="0"/>
    </xf>
    <xf numFmtId="164" fontId="0" fillId="0" borderId="22" xfId="0" applyFont="1" applyFill="1" applyBorder="1" applyAlignment="1" applyProtection="1">
      <alignment horizontal="left" vertical="center" wrapText="1"/>
      <protection/>
    </xf>
    <xf numFmtId="164" fontId="13" fillId="0" borderId="0" xfId="0" applyFont="1" applyBorder="1" applyAlignment="1">
      <alignment horizontal="left" wrapText="1"/>
    </xf>
    <xf numFmtId="166" fontId="13" fillId="0" borderId="21" xfId="0" applyNumberFormat="1" applyFont="1" applyBorder="1" applyAlignment="1" applyProtection="1">
      <alignment horizontal="center" vertical="center"/>
      <protection locked="0"/>
    </xf>
    <xf numFmtId="164" fontId="13" fillId="0" borderId="21" xfId="0" applyFont="1" applyBorder="1" applyAlignment="1" applyProtection="1">
      <alignment horizontal="center" vertical="center"/>
      <protection locked="0"/>
    </xf>
    <xf numFmtId="164" fontId="0" fillId="0" borderId="16" xfId="0" applyFont="1" applyFill="1" applyBorder="1" applyAlignment="1" applyProtection="1">
      <alignment horizontal="left" vertical="center"/>
      <protection/>
    </xf>
    <xf numFmtId="164" fontId="0" fillId="0" borderId="23" xfId="0" applyFont="1" applyFill="1" applyBorder="1" applyAlignment="1" applyProtection="1">
      <alignment horizontal="center" vertical="center"/>
      <protection locked="0"/>
    </xf>
    <xf numFmtId="164" fontId="0" fillId="0" borderId="15" xfId="0" applyNumberFormat="1" applyFont="1" applyFill="1" applyBorder="1" applyAlignment="1" applyProtection="1">
      <alignment horizontal="left" vertical="center" wrapText="1"/>
      <protection/>
    </xf>
    <xf numFmtId="164" fontId="0" fillId="0" borderId="24" xfId="0" applyFont="1" applyFill="1" applyBorder="1" applyAlignment="1" applyProtection="1">
      <alignment horizontal="left" vertical="center" wrapText="1"/>
      <protection/>
    </xf>
    <xf numFmtId="168" fontId="13" fillId="0" borderId="11" xfId="0" applyNumberFormat="1" applyFont="1" applyBorder="1" applyAlignment="1" applyProtection="1">
      <alignment horizontal="center" vertical="center"/>
      <protection locked="0"/>
    </xf>
    <xf numFmtId="164" fontId="10" fillId="7" borderId="25" xfId="0" applyFont="1" applyFill="1" applyBorder="1" applyAlignment="1">
      <alignment horizontal="center" wrapText="1"/>
    </xf>
    <xf numFmtId="164" fontId="17" fillId="0" borderId="11" xfId="0" applyFont="1" applyBorder="1" applyAlignment="1" applyProtection="1">
      <alignment horizontal="right" vertical="center"/>
      <protection/>
    </xf>
    <xf numFmtId="164" fontId="17" fillId="0" borderId="15" xfId="0" applyFont="1" applyFill="1" applyBorder="1" applyAlignment="1" applyProtection="1">
      <alignment horizontal="center" vertical="center"/>
      <protection/>
    </xf>
    <xf numFmtId="164" fontId="17" fillId="0" borderId="16" xfId="0" applyFont="1" applyBorder="1" applyAlignment="1">
      <alignment horizontal="right" vertical="center"/>
    </xf>
    <xf numFmtId="164" fontId="17" fillId="0" borderId="11" xfId="0" applyFont="1" applyBorder="1" applyAlignment="1">
      <alignment horizontal="center" vertical="center"/>
    </xf>
    <xf numFmtId="164" fontId="0" fillId="0" borderId="15" xfId="0" applyFont="1" applyBorder="1" applyAlignment="1">
      <alignment/>
    </xf>
    <xf numFmtId="164" fontId="17" fillId="0" borderId="11" xfId="0" applyFont="1" applyBorder="1" applyAlignment="1" applyProtection="1">
      <alignment horizontal="center" vertical="center"/>
      <protection/>
    </xf>
    <xf numFmtId="164" fontId="17" fillId="0" borderId="11" xfId="0" applyFont="1" applyFill="1" applyBorder="1" applyAlignment="1" applyProtection="1">
      <alignment horizontal="center" vertical="center"/>
      <protection/>
    </xf>
    <xf numFmtId="164" fontId="17" fillId="0" borderId="11" xfId="0" applyFont="1" applyFill="1" applyBorder="1" applyAlignment="1">
      <alignment horizontal="center"/>
    </xf>
    <xf numFmtId="168" fontId="17" fillId="0" borderId="11" xfId="0" applyNumberFormat="1" applyFont="1" applyBorder="1" applyAlignment="1" applyProtection="1">
      <alignment horizontal="right" vertical="center"/>
      <protection/>
    </xf>
    <xf numFmtId="168" fontId="17" fillId="0" borderId="11" xfId="0" applyNumberFormat="1" applyFont="1" applyBorder="1" applyAlignment="1" applyProtection="1">
      <alignment horizontal="center" vertical="center"/>
      <protection/>
    </xf>
    <xf numFmtId="168" fontId="17" fillId="0" borderId="15" xfId="0" applyNumberFormat="1" applyFont="1" applyBorder="1" applyAlignment="1" applyProtection="1">
      <alignment horizontal="center" vertical="center"/>
      <protection/>
    </xf>
    <xf numFmtId="164" fontId="17" fillId="0" borderId="16" xfId="0" applyFont="1" applyBorder="1" applyAlignment="1">
      <alignment horizontal="right"/>
    </xf>
    <xf numFmtId="169" fontId="17" fillId="0" borderId="11" xfId="0" applyNumberFormat="1" applyFont="1" applyBorder="1" applyAlignment="1">
      <alignment horizontal="center"/>
    </xf>
    <xf numFmtId="170" fontId="17" fillId="0" borderId="11" xfId="0" applyNumberFormat="1" applyFont="1" applyBorder="1" applyAlignment="1">
      <alignment horizontal="center"/>
    </xf>
    <xf numFmtId="168" fontId="17" fillId="0" borderId="11" xfId="0" applyNumberFormat="1" applyFont="1" applyBorder="1" applyAlignment="1" applyProtection="1">
      <alignment vertical="center"/>
      <protection/>
    </xf>
    <xf numFmtId="164" fontId="17" fillId="0" borderId="26" xfId="0" applyFont="1" applyBorder="1" applyAlignment="1">
      <alignment horizontal="right"/>
    </xf>
    <xf numFmtId="169" fontId="17" fillId="0" borderId="27" xfId="0" applyNumberFormat="1" applyFont="1" applyBorder="1" applyAlignment="1">
      <alignment horizontal="center"/>
    </xf>
    <xf numFmtId="170" fontId="17" fillId="0" borderId="27" xfId="0" applyNumberFormat="1" applyFont="1" applyBorder="1" applyAlignment="1">
      <alignment horizontal="center"/>
    </xf>
    <xf numFmtId="164" fontId="0" fillId="0" borderId="28" xfId="0" applyBorder="1" applyAlignment="1">
      <alignment/>
    </xf>
    <xf numFmtId="164" fontId="0" fillId="0" borderId="11" xfId="0" applyFont="1" applyBorder="1" applyAlignment="1" applyProtection="1">
      <alignment vertical="center" wrapText="1"/>
      <protection/>
    </xf>
    <xf numFmtId="164" fontId="0" fillId="0" borderId="11" xfId="0" applyBorder="1" applyAlignment="1" applyProtection="1">
      <alignment horizontal="center" vertical="center"/>
      <protection locked="0"/>
    </xf>
    <xf numFmtId="164" fontId="0" fillId="0" borderId="11" xfId="0" applyFill="1" applyBorder="1" applyAlignment="1" applyProtection="1">
      <alignment horizontal="center" vertical="center"/>
      <protection locked="0"/>
    </xf>
    <xf numFmtId="164" fontId="0" fillId="0" borderId="15" xfId="0" applyFont="1" applyBorder="1" applyAlignment="1" applyProtection="1">
      <alignment vertical="center" wrapText="1"/>
      <protection/>
    </xf>
    <xf numFmtId="164" fontId="0" fillId="0" borderId="19" xfId="0" applyFont="1" applyBorder="1" applyAlignment="1" applyProtection="1">
      <alignment vertical="center"/>
      <protection/>
    </xf>
    <xf numFmtId="164" fontId="0" fillId="0" borderId="12" xfId="0" applyFont="1" applyBorder="1" applyAlignment="1" applyProtection="1">
      <alignment vertical="center" wrapText="1"/>
      <protection/>
    </xf>
    <xf numFmtId="164" fontId="0" fillId="0" borderId="21" xfId="0" applyFill="1" applyBorder="1" applyAlignment="1" applyProtection="1">
      <alignment horizontal="center" vertical="center"/>
      <protection locked="0"/>
    </xf>
    <xf numFmtId="164" fontId="0" fillId="8" borderId="21" xfId="0" applyFill="1" applyBorder="1" applyAlignment="1" applyProtection="1">
      <alignment horizontal="center" vertical="center"/>
      <protection locked="0"/>
    </xf>
    <xf numFmtId="166" fontId="0" fillId="8" borderId="21" xfId="0" applyNumberFormat="1" applyFill="1" applyBorder="1" applyAlignment="1" applyProtection="1">
      <alignment horizontal="center" vertical="center"/>
      <protection locked="0"/>
    </xf>
    <xf numFmtId="164" fontId="0" fillId="0" borderId="22" xfId="0" applyFont="1" applyBorder="1" applyAlignment="1" applyProtection="1">
      <alignment vertical="center" wrapText="1"/>
      <protection/>
    </xf>
    <xf numFmtId="164" fontId="0" fillId="9" borderId="21" xfId="0" applyFill="1" applyBorder="1" applyAlignment="1" applyProtection="1">
      <alignment horizontal="center" vertical="center"/>
      <protection/>
    </xf>
    <xf numFmtId="164" fontId="0" fillId="0" borderId="11" xfId="0" applyFont="1" applyBorder="1" applyAlignment="1" applyProtection="1">
      <alignment horizontal="center" vertical="center"/>
      <protection locked="0"/>
    </xf>
    <xf numFmtId="166" fontId="0" fillId="0" borderId="11" xfId="0" applyNumberFormat="1" applyFill="1" applyBorder="1" applyAlignment="1" applyProtection="1">
      <alignment horizontal="center" vertical="center"/>
      <protection locked="0"/>
    </xf>
    <xf numFmtId="166" fontId="0" fillId="9" borderId="11" xfId="0" applyNumberFormat="1" applyFill="1" applyBorder="1" applyAlignment="1" applyProtection="1">
      <alignment horizontal="center" vertical="center"/>
      <protection/>
    </xf>
    <xf numFmtId="164" fontId="0" fillId="0" borderId="21" xfId="0" applyFont="1" applyBorder="1" applyAlignment="1" applyProtection="1">
      <alignment horizontal="center" vertical="center"/>
      <protection locked="0"/>
    </xf>
    <xf numFmtId="164" fontId="0" fillId="0" borderId="21" xfId="0" applyBorder="1" applyAlignment="1" applyProtection="1">
      <alignment horizontal="center" vertical="center"/>
      <protection locked="0"/>
    </xf>
    <xf numFmtId="166" fontId="0" fillId="9" borderId="21" xfId="0" applyNumberFormat="1" applyFill="1" applyBorder="1" applyAlignment="1" applyProtection="1">
      <alignment horizontal="center" vertical="center"/>
      <protection/>
    </xf>
    <xf numFmtId="171" fontId="0" fillId="0" borderId="12" xfId="19" applyFont="1" applyFill="1" applyBorder="1" applyAlignment="1" applyProtection="1">
      <alignment vertical="center" wrapText="1"/>
      <protection/>
    </xf>
    <xf numFmtId="166" fontId="0" fillId="0" borderId="21" xfId="0" applyNumberFormat="1" applyFont="1" applyBorder="1" applyAlignment="1" applyProtection="1">
      <alignment horizontal="center" vertical="center"/>
      <protection locked="0"/>
    </xf>
    <xf numFmtId="164" fontId="0" fillId="0" borderId="22" xfId="0" applyFont="1" applyFill="1" applyBorder="1" applyAlignment="1" applyProtection="1">
      <alignment horizontal="left" wrapText="1"/>
      <protection/>
    </xf>
    <xf numFmtId="164" fontId="0" fillId="0" borderId="14" xfId="0" applyFont="1" applyFill="1" applyBorder="1" applyAlignment="1" applyProtection="1">
      <alignment vertical="center"/>
      <protection/>
    </xf>
    <xf numFmtId="164" fontId="0" fillId="8" borderId="11" xfId="0" applyFill="1" applyBorder="1" applyAlignment="1" applyProtection="1">
      <alignment horizontal="center" vertical="center"/>
      <protection locked="0"/>
    </xf>
    <xf numFmtId="164" fontId="0" fillId="0" borderId="29" xfId="0" applyNumberFormat="1" applyFont="1" applyBorder="1" applyAlignment="1">
      <alignment horizontal="left" vertical="top" wrapText="1"/>
    </xf>
    <xf numFmtId="172" fontId="0" fillId="9" borderId="21" xfId="0" applyNumberFormat="1" applyFill="1" applyBorder="1" applyAlignment="1" applyProtection="1">
      <alignment horizontal="center" vertical="center"/>
      <protection/>
    </xf>
    <xf numFmtId="164" fontId="0" fillId="0" borderId="22" xfId="0" applyFont="1" applyBorder="1" applyAlignment="1" applyProtection="1">
      <alignment vertical="center"/>
      <protection/>
    </xf>
    <xf numFmtId="164" fontId="0" fillId="0" borderId="16" xfId="0" applyFont="1" applyFill="1" applyBorder="1" applyAlignment="1" applyProtection="1">
      <alignment vertical="center"/>
      <protection/>
    </xf>
    <xf numFmtId="164" fontId="0" fillId="0" borderId="15" xfId="0" applyNumberFormat="1" applyFont="1" applyBorder="1" applyAlignment="1" applyProtection="1">
      <alignment vertical="center" wrapText="1"/>
      <protection/>
    </xf>
    <xf numFmtId="164" fontId="13" fillId="0" borderId="0" xfId="0" applyFont="1" applyBorder="1" applyAlignment="1">
      <alignment wrapText="1"/>
    </xf>
    <xf numFmtId="166" fontId="0" fillId="0" borderId="11" xfId="0" applyNumberFormat="1" applyBorder="1" applyAlignment="1" applyProtection="1">
      <alignment horizontal="center" vertical="center"/>
      <protection locked="0"/>
    </xf>
    <xf numFmtId="164" fontId="0" fillId="0" borderId="26" xfId="0" applyFont="1" applyFill="1" applyBorder="1" applyAlignment="1" applyProtection="1">
      <alignment vertical="center"/>
      <protection/>
    </xf>
    <xf numFmtId="164" fontId="13" fillId="0" borderId="27" xfId="0" applyFont="1" applyBorder="1" applyAlignment="1" applyProtection="1">
      <alignment vertical="center" wrapText="1"/>
      <protection/>
    </xf>
    <xf numFmtId="164" fontId="0" fillId="0" borderId="27" xfId="0" applyBorder="1" applyAlignment="1" applyProtection="1">
      <alignment horizontal="center" vertical="center"/>
      <protection locked="0"/>
    </xf>
    <xf numFmtId="164" fontId="0" fillId="0" borderId="28" xfId="0" applyFont="1" applyFill="1" applyBorder="1" applyAlignment="1" applyProtection="1">
      <alignment vertical="center" wrapText="1"/>
      <protection/>
    </xf>
    <xf numFmtId="164" fontId="0" fillId="0" borderId="0" xfId="0" applyBorder="1" applyAlignment="1">
      <alignment wrapText="1"/>
    </xf>
    <xf numFmtId="164" fontId="4" fillId="4" borderId="30" xfId="0" applyFont="1" applyFill="1" applyBorder="1" applyAlignment="1">
      <alignment horizontal="left" vertical="center" wrapText="1"/>
    </xf>
    <xf numFmtId="164" fontId="10" fillId="0" borderId="31" xfId="0" applyFont="1" applyFill="1" applyBorder="1" applyAlignment="1">
      <alignment horizontal="center" vertical="center"/>
    </xf>
    <xf numFmtId="164" fontId="10" fillId="0" borderId="32" xfId="0" applyFont="1" applyFill="1" applyBorder="1" applyAlignment="1">
      <alignment horizontal="center" wrapText="1"/>
    </xf>
    <xf numFmtId="164" fontId="10" fillId="0" borderId="33" xfId="0" applyFont="1" applyFill="1" applyBorder="1" applyAlignment="1">
      <alignment horizontal="center" wrapText="1"/>
    </xf>
    <xf numFmtId="164" fontId="10" fillId="0" borderId="34" xfId="0" applyFont="1" applyFill="1" applyBorder="1" applyAlignment="1">
      <alignment horizontal="center" wrapText="1"/>
    </xf>
    <xf numFmtId="164" fontId="10" fillId="0" borderId="35" xfId="0" applyFont="1" applyFill="1" applyBorder="1" applyAlignment="1">
      <alignment horizontal="center" wrapText="1"/>
    </xf>
    <xf numFmtId="164" fontId="10" fillId="0" borderId="0" xfId="0" applyFont="1" applyFill="1" applyBorder="1" applyAlignment="1">
      <alignment horizontal="center" wrapText="1"/>
    </xf>
    <xf numFmtId="164" fontId="10" fillId="0" borderId="36" xfId="0" applyFont="1" applyFill="1" applyBorder="1" applyAlignment="1">
      <alignment horizontal="center" wrapText="1"/>
    </xf>
    <xf numFmtId="164" fontId="10" fillId="0" borderId="37" xfId="0" applyFont="1" applyFill="1" applyBorder="1" applyAlignment="1">
      <alignment horizontal="center"/>
    </xf>
    <xf numFmtId="164" fontId="10" fillId="0" borderId="38" xfId="0" applyFont="1" applyFill="1" applyBorder="1" applyAlignment="1">
      <alignment horizontal="center"/>
    </xf>
    <xf numFmtId="164" fontId="10" fillId="0" borderId="0" xfId="0" applyFont="1" applyFill="1" applyBorder="1" applyAlignment="1">
      <alignment horizontal="center"/>
    </xf>
    <xf numFmtId="164" fontId="10" fillId="0" borderId="39" xfId="0" applyFont="1" applyFill="1" applyBorder="1" applyAlignment="1">
      <alignment horizontal="center"/>
    </xf>
    <xf numFmtId="164" fontId="0" fillId="0" borderId="38" xfId="0" applyFill="1" applyBorder="1" applyAlignment="1">
      <alignment horizontal="center"/>
    </xf>
    <xf numFmtId="164" fontId="0" fillId="0" borderId="0" xfId="0" applyFill="1" applyBorder="1" applyAlignment="1">
      <alignment horizontal="center"/>
    </xf>
    <xf numFmtId="164" fontId="0" fillId="0" borderId="39" xfId="0" applyFill="1" applyBorder="1" applyAlignment="1">
      <alignment horizontal="center"/>
    </xf>
    <xf numFmtId="164" fontId="10" fillId="5" borderId="40" xfId="0" applyFont="1" applyFill="1" applyBorder="1" applyAlignment="1">
      <alignment/>
    </xf>
    <xf numFmtId="164" fontId="10" fillId="5" borderId="37" xfId="0" applyFont="1" applyFill="1" applyBorder="1" applyAlignment="1" applyProtection="1">
      <alignment/>
      <protection/>
    </xf>
    <xf numFmtId="164" fontId="10" fillId="5" borderId="38" xfId="0" applyFont="1" applyFill="1" applyBorder="1" applyAlignment="1" applyProtection="1">
      <alignment/>
      <protection/>
    </xf>
    <xf numFmtId="164" fontId="10" fillId="5" borderId="0" xfId="0" applyFont="1" applyFill="1" applyBorder="1" applyAlignment="1" applyProtection="1">
      <alignment/>
      <protection/>
    </xf>
    <xf numFmtId="164" fontId="0" fillId="5" borderId="0" xfId="0" applyFill="1" applyBorder="1" applyAlignment="1" applyProtection="1">
      <alignment/>
      <protection/>
    </xf>
    <xf numFmtId="164" fontId="0" fillId="5" borderId="37" xfId="0" applyFill="1" applyBorder="1" applyAlignment="1" applyProtection="1">
      <alignment/>
      <protection/>
    </xf>
    <xf numFmtId="164" fontId="0" fillId="5" borderId="38" xfId="0" applyFill="1" applyBorder="1" applyAlignment="1" applyProtection="1">
      <alignment/>
      <protection/>
    </xf>
    <xf numFmtId="164" fontId="0" fillId="5" borderId="39" xfId="0" applyFill="1" applyBorder="1" applyAlignment="1" applyProtection="1">
      <alignment/>
      <protection/>
    </xf>
    <xf numFmtId="164" fontId="0" fillId="5" borderId="40" xfId="0" applyFont="1" applyFill="1" applyBorder="1" applyAlignment="1">
      <alignment/>
    </xf>
    <xf numFmtId="166" fontId="0" fillId="5" borderId="37" xfId="0" applyNumberFormat="1" applyFill="1" applyBorder="1" applyAlignment="1" applyProtection="1">
      <alignment/>
      <protection/>
    </xf>
    <xf numFmtId="169" fontId="0" fillId="5" borderId="38" xfId="0" applyNumberFormat="1" applyFill="1" applyBorder="1" applyAlignment="1" applyProtection="1">
      <alignment/>
      <protection/>
    </xf>
    <xf numFmtId="166" fontId="0" fillId="5" borderId="0" xfId="0" applyNumberFormat="1" applyFill="1" applyBorder="1" applyAlignment="1" applyProtection="1">
      <alignment/>
      <protection/>
    </xf>
    <xf numFmtId="169" fontId="0" fillId="5" borderId="0" xfId="0" applyNumberFormat="1" applyFill="1" applyBorder="1" applyAlignment="1" applyProtection="1">
      <alignment/>
      <protection/>
    </xf>
    <xf numFmtId="169" fontId="0" fillId="5" borderId="39" xfId="0" applyNumberFormat="1" applyFill="1" applyBorder="1" applyAlignment="1" applyProtection="1">
      <alignment/>
      <protection/>
    </xf>
    <xf numFmtId="166" fontId="10" fillId="5" borderId="37" xfId="0" applyNumberFormat="1" applyFont="1" applyFill="1" applyBorder="1" applyAlignment="1" applyProtection="1">
      <alignment/>
      <protection/>
    </xf>
    <xf numFmtId="166" fontId="10" fillId="5" borderId="0" xfId="0" applyNumberFormat="1" applyFont="1" applyFill="1" applyBorder="1" applyAlignment="1" applyProtection="1">
      <alignment/>
      <protection/>
    </xf>
    <xf numFmtId="164" fontId="0" fillId="0" borderId="40" xfId="0" applyBorder="1" applyAlignment="1">
      <alignment/>
    </xf>
    <xf numFmtId="166" fontId="0" fillId="0" borderId="37" xfId="0" applyNumberFormat="1" applyBorder="1" applyAlignment="1" applyProtection="1">
      <alignment/>
      <protection/>
    </xf>
    <xf numFmtId="164" fontId="0" fillId="0" borderId="38" xfId="0" applyBorder="1" applyAlignment="1" applyProtection="1">
      <alignment/>
      <protection/>
    </xf>
    <xf numFmtId="166" fontId="0" fillId="0" borderId="0" xfId="0" applyNumberFormat="1" applyBorder="1" applyAlignment="1" applyProtection="1">
      <alignment/>
      <protection/>
    </xf>
    <xf numFmtId="164" fontId="0" fillId="0" borderId="0" xfId="0" applyBorder="1" applyAlignment="1" applyProtection="1">
      <alignment/>
      <protection/>
    </xf>
    <xf numFmtId="164" fontId="0" fillId="0" borderId="39" xfId="0" applyBorder="1" applyAlignment="1" applyProtection="1">
      <alignment/>
      <protection/>
    </xf>
    <xf numFmtId="164" fontId="10" fillId="6" borderId="40" xfId="0" applyFont="1" applyFill="1" applyBorder="1" applyAlignment="1">
      <alignment/>
    </xf>
    <xf numFmtId="166" fontId="10" fillId="6" borderId="37" xfId="0" applyNumberFormat="1" applyFont="1" applyFill="1" applyBorder="1" applyAlignment="1" applyProtection="1">
      <alignment/>
      <protection/>
    </xf>
    <xf numFmtId="164" fontId="10" fillId="6" borderId="38" xfId="0" applyFont="1" applyFill="1" applyBorder="1" applyAlignment="1" applyProtection="1">
      <alignment/>
      <protection/>
    </xf>
    <xf numFmtId="166" fontId="10" fillId="6" borderId="0" xfId="0" applyNumberFormat="1" applyFont="1" applyFill="1" applyBorder="1" applyAlignment="1" applyProtection="1">
      <alignment/>
      <protection/>
    </xf>
    <xf numFmtId="164" fontId="10" fillId="6" borderId="0" xfId="0" applyFont="1" applyFill="1" applyBorder="1" applyAlignment="1" applyProtection="1">
      <alignment/>
      <protection/>
    </xf>
    <xf numFmtId="166" fontId="0" fillId="6" borderId="0" xfId="0" applyNumberFormat="1" applyFill="1" applyBorder="1" applyAlignment="1" applyProtection="1">
      <alignment/>
      <protection/>
    </xf>
    <xf numFmtId="164" fontId="0" fillId="6" borderId="0" xfId="0" applyFill="1" applyBorder="1" applyAlignment="1" applyProtection="1">
      <alignment/>
      <protection/>
    </xf>
    <xf numFmtId="166" fontId="0" fillId="6" borderId="37" xfId="0" applyNumberFormat="1" applyFill="1" applyBorder="1" applyAlignment="1" applyProtection="1">
      <alignment/>
      <protection/>
    </xf>
    <xf numFmtId="164" fontId="0" fillId="6" borderId="38" xfId="0" applyFill="1" applyBorder="1" applyAlignment="1" applyProtection="1">
      <alignment/>
      <protection/>
    </xf>
    <xf numFmtId="164" fontId="0" fillId="6" borderId="39" xfId="0" applyFill="1" applyBorder="1" applyAlignment="1" applyProtection="1">
      <alignment/>
      <protection/>
    </xf>
    <xf numFmtId="164" fontId="0" fillId="6" borderId="40" xfId="0" applyFont="1" applyFill="1" applyBorder="1" applyAlignment="1">
      <alignment/>
    </xf>
    <xf numFmtId="169" fontId="0" fillId="6" borderId="38" xfId="0" applyNumberFormat="1" applyFill="1" applyBorder="1" applyAlignment="1" applyProtection="1">
      <alignment/>
      <protection/>
    </xf>
    <xf numFmtId="169" fontId="0" fillId="6" borderId="0" xfId="0" applyNumberFormat="1" applyFill="1" applyBorder="1" applyAlignment="1" applyProtection="1">
      <alignment/>
      <protection/>
    </xf>
    <xf numFmtId="169" fontId="0" fillId="6" borderId="39" xfId="0" applyNumberFormat="1" applyFill="1" applyBorder="1" applyAlignment="1" applyProtection="1">
      <alignment/>
      <protection/>
    </xf>
    <xf numFmtId="164" fontId="0" fillId="0" borderId="37" xfId="0" applyBorder="1" applyAlignment="1" applyProtection="1">
      <alignment/>
      <protection/>
    </xf>
    <xf numFmtId="172" fontId="0" fillId="0" borderId="0" xfId="0" applyNumberFormat="1" applyBorder="1" applyAlignment="1" applyProtection="1">
      <alignment/>
      <protection/>
    </xf>
    <xf numFmtId="172" fontId="0" fillId="0" borderId="37" xfId="0" applyNumberFormat="1" applyBorder="1" applyAlignment="1" applyProtection="1">
      <alignment/>
      <protection/>
    </xf>
    <xf numFmtId="164" fontId="10" fillId="4" borderId="40" xfId="0" applyFont="1" applyFill="1" applyBorder="1" applyAlignment="1">
      <alignment/>
    </xf>
    <xf numFmtId="166" fontId="10" fillId="4" borderId="37" xfId="0" applyNumberFormat="1" applyFont="1" applyFill="1" applyBorder="1" applyAlignment="1" applyProtection="1">
      <alignment/>
      <protection/>
    </xf>
    <xf numFmtId="169" fontId="10" fillId="4" borderId="38" xfId="0" applyNumberFormat="1" applyFont="1" applyFill="1" applyBorder="1" applyAlignment="1" applyProtection="1">
      <alignment/>
      <protection/>
    </xf>
    <xf numFmtId="166" fontId="10" fillId="4" borderId="0" xfId="0" applyNumberFormat="1" applyFont="1" applyFill="1" applyBorder="1" applyAlignment="1" applyProtection="1">
      <alignment/>
      <protection/>
    </xf>
    <xf numFmtId="164" fontId="10" fillId="0" borderId="41" xfId="0" applyFont="1" applyBorder="1" applyAlignment="1">
      <alignment/>
    </xf>
    <xf numFmtId="164" fontId="0" fillId="9" borderId="42" xfId="0" applyFill="1" applyBorder="1" applyAlignment="1" applyProtection="1">
      <alignment/>
      <protection/>
    </xf>
    <xf numFmtId="164" fontId="0" fillId="9" borderId="43" xfId="0" applyFont="1" applyFill="1" applyBorder="1" applyAlignment="1" applyProtection="1">
      <alignment horizontal="right"/>
      <protection/>
    </xf>
    <xf numFmtId="164" fontId="0" fillId="9" borderId="44" xfId="0" applyFill="1" applyBorder="1" applyAlignment="1" applyProtection="1">
      <alignment/>
      <protection/>
    </xf>
    <xf numFmtId="164" fontId="0" fillId="9" borderId="44" xfId="0" applyFont="1" applyFill="1" applyBorder="1" applyAlignment="1" applyProtection="1">
      <alignment horizontal="right"/>
      <protection/>
    </xf>
    <xf numFmtId="164" fontId="0" fillId="9" borderId="45" xfId="0" applyFont="1" applyFill="1" applyBorder="1" applyAlignment="1" applyProtection="1">
      <alignment horizontal="right"/>
      <protection/>
    </xf>
    <xf numFmtId="164" fontId="10" fillId="0" borderId="0" xfId="0" applyFont="1" applyFill="1" applyBorder="1" applyAlignment="1">
      <alignment/>
    </xf>
    <xf numFmtId="164" fontId="10" fillId="0" borderId="0" xfId="0" applyFont="1" applyFill="1" applyBorder="1" applyAlignment="1" applyProtection="1">
      <alignment/>
      <protection/>
    </xf>
    <xf numFmtId="164" fontId="0" fillId="0" borderId="0" xfId="0" applyFill="1" applyBorder="1" applyAlignment="1" applyProtection="1">
      <alignment/>
      <protection/>
    </xf>
    <xf numFmtId="164" fontId="0" fillId="0" borderId="0" xfId="0" applyFill="1" applyBorder="1" applyAlignment="1" applyProtection="1">
      <alignment horizontal="right"/>
      <protection/>
    </xf>
    <xf numFmtId="164" fontId="0" fillId="0" borderId="0" xfId="0" applyFill="1" applyAlignment="1">
      <alignment/>
    </xf>
    <xf numFmtId="164" fontId="10" fillId="4" borderId="46" xfId="0" applyFont="1" applyFill="1" applyBorder="1" applyAlignment="1">
      <alignment vertical="center" wrapText="1"/>
    </xf>
    <xf numFmtId="173" fontId="10" fillId="4" borderId="47" xfId="0" applyNumberFormat="1" applyFont="1" applyFill="1" applyBorder="1" applyAlignment="1" applyProtection="1">
      <alignment vertical="center"/>
      <protection/>
    </xf>
    <xf numFmtId="164" fontId="10" fillId="4" borderId="47" xfId="0" applyFont="1" applyFill="1" applyBorder="1" applyAlignment="1" applyProtection="1">
      <alignment vertical="center" wrapText="1"/>
      <protection/>
    </xf>
    <xf numFmtId="164" fontId="10" fillId="4" borderId="48" xfId="0" applyFont="1" applyFill="1" applyBorder="1" applyAlignment="1" applyProtection="1">
      <alignment/>
      <protection/>
    </xf>
    <xf numFmtId="164" fontId="1" fillId="0" borderId="1" xfId="0" applyFont="1" applyBorder="1" applyAlignment="1" applyProtection="1">
      <alignment horizontal="center"/>
      <protection/>
    </xf>
    <xf numFmtId="164" fontId="2" fillId="0" borderId="5" xfId="0" applyFont="1" applyBorder="1" applyAlignment="1" applyProtection="1">
      <alignment horizontal="center"/>
      <protection/>
    </xf>
    <xf numFmtId="164" fontId="2" fillId="0" borderId="0" xfId="0" applyFont="1" applyBorder="1" applyAlignment="1" applyProtection="1">
      <alignment horizontal="center"/>
      <protection/>
    </xf>
    <xf numFmtId="164" fontId="0" fillId="0" borderId="0" xfId="0" applyAlignment="1" applyProtection="1">
      <alignment/>
      <protection/>
    </xf>
    <xf numFmtId="164" fontId="4" fillId="0" borderId="0" xfId="0" applyFont="1" applyBorder="1" applyAlignment="1" applyProtection="1">
      <alignment horizontal="center"/>
      <protection/>
    </xf>
    <xf numFmtId="164" fontId="4" fillId="0" borderId="0" xfId="0" applyFont="1" applyAlignment="1" applyProtection="1">
      <alignment/>
      <protection/>
    </xf>
    <xf numFmtId="164" fontId="4" fillId="0" borderId="0" xfId="0" applyFont="1" applyFill="1" applyBorder="1" applyAlignment="1" applyProtection="1">
      <alignment/>
      <protection/>
    </xf>
    <xf numFmtId="164" fontId="20" fillId="5" borderId="30" xfId="0" applyFont="1" applyFill="1" applyBorder="1" applyAlignment="1" applyProtection="1">
      <alignment horizontal="center" wrapText="1"/>
      <protection/>
    </xf>
    <xf numFmtId="164" fontId="6" fillId="5" borderId="12" xfId="0" applyFont="1" applyFill="1" applyBorder="1" applyAlignment="1" applyProtection="1">
      <alignment horizontal="left"/>
      <protection/>
    </xf>
    <xf numFmtId="164" fontId="6" fillId="5" borderId="18" xfId="0" applyFont="1" applyFill="1" applyBorder="1" applyAlignment="1" applyProtection="1">
      <alignment horizontal="center"/>
      <protection/>
    </xf>
    <xf numFmtId="164" fontId="6" fillId="0" borderId="0" xfId="0" applyFont="1" applyFill="1" applyBorder="1" applyAlignment="1" applyProtection="1">
      <alignment horizontal="center"/>
      <protection/>
    </xf>
    <xf numFmtId="164" fontId="6" fillId="5" borderId="30" xfId="0" applyFont="1" applyFill="1" applyBorder="1" applyAlignment="1" applyProtection="1">
      <alignment horizontal="left" vertical="center" wrapText="1"/>
      <protection/>
    </xf>
    <xf numFmtId="164" fontId="10" fillId="5" borderId="49" xfId="0" applyFont="1" applyFill="1" applyBorder="1" applyAlignment="1" applyProtection="1">
      <alignment vertical="center" wrapText="1"/>
      <protection/>
    </xf>
    <xf numFmtId="164" fontId="10" fillId="5" borderId="50" xfId="0" applyFont="1" applyFill="1" applyBorder="1" applyAlignment="1" applyProtection="1">
      <alignment horizontal="center" vertical="center" wrapText="1"/>
      <protection/>
    </xf>
    <xf numFmtId="164" fontId="10" fillId="5" borderId="51" xfId="0" applyFont="1" applyFill="1" applyBorder="1" applyAlignment="1" applyProtection="1">
      <alignment horizontal="center"/>
      <protection/>
    </xf>
    <xf numFmtId="164" fontId="10" fillId="5" borderId="52" xfId="0" applyFont="1" applyFill="1" applyBorder="1" applyAlignment="1" applyProtection="1">
      <alignment horizontal="center" wrapText="1"/>
      <protection/>
    </xf>
    <xf numFmtId="164" fontId="10" fillId="5" borderId="11" xfId="0" applyFont="1" applyFill="1" applyBorder="1" applyAlignment="1" applyProtection="1">
      <alignment horizontal="center" wrapText="1"/>
      <protection/>
    </xf>
    <xf numFmtId="164" fontId="10" fillId="5" borderId="53" xfId="0" applyFont="1" applyFill="1" applyBorder="1" applyAlignment="1" applyProtection="1">
      <alignment horizontal="center" wrapText="1"/>
      <protection/>
    </xf>
    <xf numFmtId="164" fontId="0" fillId="0" borderId="54" xfId="0" applyFont="1" applyBorder="1" applyAlignment="1" applyProtection="1">
      <alignment/>
      <protection/>
    </xf>
    <xf numFmtId="164" fontId="0" fillId="0" borderId="53" xfId="0" applyFont="1" applyBorder="1" applyAlignment="1" applyProtection="1">
      <alignment wrapText="1"/>
      <protection/>
    </xf>
    <xf numFmtId="172" fontId="22" fillId="9" borderId="52" xfId="0" applyNumberFormat="1" applyFont="1" applyFill="1" applyBorder="1" applyAlignment="1" applyProtection="1">
      <alignment/>
      <protection/>
    </xf>
    <xf numFmtId="172" fontId="22" fillId="9" borderId="11" xfId="0" applyNumberFormat="1" applyFont="1" applyFill="1" applyBorder="1" applyAlignment="1" applyProtection="1">
      <alignment/>
      <protection/>
    </xf>
    <xf numFmtId="172" fontId="22" fillId="9" borderId="53" xfId="0" applyNumberFormat="1" applyFont="1" applyFill="1" applyBorder="1" applyAlignment="1" applyProtection="1">
      <alignment/>
      <protection/>
    </xf>
    <xf numFmtId="173" fontId="0" fillId="9" borderId="52" xfId="0" applyNumberFormat="1" applyFill="1" applyBorder="1" applyAlignment="1" applyProtection="1">
      <alignment/>
      <protection/>
    </xf>
    <xf numFmtId="173" fontId="0" fillId="9" borderId="11" xfId="0" applyNumberFormat="1" applyFill="1" applyBorder="1" applyAlignment="1" applyProtection="1">
      <alignment/>
      <protection/>
    </xf>
    <xf numFmtId="166" fontId="0" fillId="9" borderId="53" xfId="0" applyNumberFormat="1" applyFill="1" applyBorder="1" applyAlignment="1" applyProtection="1">
      <alignment/>
      <protection/>
    </xf>
    <xf numFmtId="172" fontId="0" fillId="0" borderId="52" xfId="0" applyNumberFormat="1" applyFill="1" applyBorder="1" applyAlignment="1" applyProtection="1">
      <alignment/>
      <protection/>
    </xf>
    <xf numFmtId="172" fontId="0" fillId="0" borderId="53" xfId="0" applyNumberFormat="1" applyFill="1" applyBorder="1" applyAlignment="1" applyProtection="1">
      <alignment wrapText="1"/>
      <protection/>
    </xf>
    <xf numFmtId="172" fontId="0" fillId="9" borderId="52" xfId="0" applyNumberFormat="1" applyFill="1" applyBorder="1" applyAlignment="1" applyProtection="1">
      <alignment/>
      <protection/>
    </xf>
    <xf numFmtId="172" fontId="0" fillId="9" borderId="11" xfId="0" applyNumberFormat="1" applyFill="1" applyBorder="1" applyAlignment="1" applyProtection="1">
      <alignment/>
      <protection/>
    </xf>
    <xf numFmtId="172" fontId="0" fillId="9" borderId="53" xfId="0" applyNumberFormat="1" applyFill="1" applyBorder="1" applyAlignment="1" applyProtection="1">
      <alignment/>
      <protection/>
    </xf>
    <xf numFmtId="164" fontId="0" fillId="9" borderId="52" xfId="0" applyFill="1" applyBorder="1" applyAlignment="1" applyProtection="1">
      <alignment/>
      <protection/>
    </xf>
    <xf numFmtId="164" fontId="0" fillId="9" borderId="11" xfId="0" applyFill="1" applyBorder="1" applyAlignment="1" applyProtection="1">
      <alignment/>
      <protection/>
    </xf>
    <xf numFmtId="164" fontId="0" fillId="9" borderId="53" xfId="0" applyFill="1" applyBorder="1" applyAlignment="1" applyProtection="1">
      <alignment/>
      <protection/>
    </xf>
    <xf numFmtId="166" fontId="0" fillId="9" borderId="52" xfId="0" applyNumberFormat="1" applyFill="1" applyBorder="1" applyAlignment="1" applyProtection="1">
      <alignment/>
      <protection/>
    </xf>
    <xf numFmtId="166" fontId="0" fillId="9" borderId="11" xfId="0" applyNumberFormat="1" applyFill="1" applyBorder="1" applyAlignment="1" applyProtection="1">
      <alignment/>
      <protection/>
    </xf>
    <xf numFmtId="164" fontId="10" fillId="5" borderId="55" xfId="0" applyFont="1" applyFill="1" applyBorder="1" applyAlignment="1" applyProtection="1">
      <alignment/>
      <protection/>
    </xf>
    <xf numFmtId="164" fontId="10" fillId="5" borderId="56" xfId="0" applyFont="1" applyFill="1" applyBorder="1" applyAlignment="1" applyProtection="1">
      <alignment wrapText="1"/>
      <protection/>
    </xf>
    <xf numFmtId="174" fontId="10" fillId="5" borderId="57" xfId="0" applyNumberFormat="1" applyFont="1" applyFill="1" applyBorder="1" applyAlignment="1" applyProtection="1">
      <alignment/>
      <protection/>
    </xf>
    <xf numFmtId="174" fontId="10" fillId="5" borderId="58" xfId="0" applyNumberFormat="1" applyFont="1" applyFill="1" applyBorder="1" applyAlignment="1" applyProtection="1">
      <alignment/>
      <protection/>
    </xf>
    <xf numFmtId="174" fontId="10" fillId="5" borderId="56" xfId="0" applyNumberFormat="1" applyFont="1" applyFill="1" applyBorder="1" applyAlignment="1" applyProtection="1">
      <alignment/>
      <protection/>
    </xf>
    <xf numFmtId="164" fontId="10" fillId="0" borderId="0" xfId="0" applyFont="1" applyFill="1" applyBorder="1" applyAlignment="1" applyProtection="1">
      <alignment wrapText="1"/>
      <protection/>
    </xf>
    <xf numFmtId="169" fontId="10" fillId="9"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164" fontId="6" fillId="5" borderId="30" xfId="0" applyFont="1" applyFill="1" applyBorder="1" applyAlignment="1" applyProtection="1">
      <alignment vertical="center" wrapText="1"/>
      <protection/>
    </xf>
    <xf numFmtId="164" fontId="0" fillId="0" borderId="24" xfId="0" applyFont="1" applyBorder="1" applyAlignment="1" applyProtection="1">
      <alignment wrapText="1"/>
      <protection/>
    </xf>
    <xf numFmtId="164" fontId="0" fillId="0" borderId="52" xfId="0" applyFont="1" applyFill="1" applyBorder="1" applyAlignment="1" applyProtection="1">
      <alignment horizontal="left"/>
      <protection/>
    </xf>
    <xf numFmtId="172" fontId="0" fillId="0" borderId="24" xfId="0" applyNumberFormat="1" applyFill="1" applyBorder="1" applyAlignment="1" applyProtection="1">
      <alignment wrapText="1"/>
      <protection/>
    </xf>
    <xf numFmtId="164" fontId="10" fillId="5" borderId="59" xfId="0" applyFont="1" applyFill="1" applyBorder="1" applyAlignment="1" applyProtection="1">
      <alignment wrapText="1"/>
      <protection/>
    </xf>
    <xf numFmtId="174" fontId="0" fillId="0" borderId="0" xfId="0" applyNumberFormat="1" applyBorder="1" applyAlignment="1" applyProtection="1">
      <alignment/>
      <protection/>
    </xf>
    <xf numFmtId="164" fontId="0" fillId="0" borderId="52" xfId="0" applyFont="1" applyBorder="1" applyAlignment="1" applyProtection="1">
      <alignment/>
      <protection/>
    </xf>
    <xf numFmtId="166" fontId="22" fillId="9" borderId="52" xfId="0" applyNumberFormat="1" applyFont="1" applyFill="1" applyBorder="1" applyAlignment="1" applyProtection="1">
      <alignment/>
      <protection/>
    </xf>
    <xf numFmtId="166" fontId="22" fillId="9" borderId="11" xfId="0" applyNumberFormat="1" applyFont="1" applyFill="1" applyBorder="1" applyAlignment="1" applyProtection="1">
      <alignment/>
      <protection/>
    </xf>
    <xf numFmtId="166" fontId="22" fillId="9" borderId="53" xfId="0" applyNumberFormat="1" applyFont="1" applyFill="1" applyBorder="1" applyAlignment="1" applyProtection="1">
      <alignment/>
      <protection/>
    </xf>
    <xf numFmtId="164" fontId="10" fillId="5" borderId="57" xfId="0" applyFont="1" applyFill="1" applyBorder="1" applyAlignment="1" applyProtection="1">
      <alignment/>
      <protection/>
    </xf>
    <xf numFmtId="168" fontId="0" fillId="9" borderId="52" xfId="0" applyNumberFormat="1" applyFill="1" applyBorder="1" applyAlignment="1" applyProtection="1">
      <alignment/>
      <protection/>
    </xf>
    <xf numFmtId="168" fontId="0" fillId="9" borderId="11" xfId="0" applyNumberFormat="1" applyFill="1" applyBorder="1" applyAlignment="1" applyProtection="1">
      <alignment/>
      <protection/>
    </xf>
    <xf numFmtId="168" fontId="0" fillId="9" borderId="53" xfId="0" applyNumberFormat="1" applyFill="1" applyBorder="1" applyAlignment="1" applyProtection="1">
      <alignment/>
      <protection/>
    </xf>
    <xf numFmtId="175" fontId="10" fillId="0" borderId="0" xfId="0" applyNumberFormat="1" applyFont="1" applyFill="1" applyBorder="1" applyAlignment="1" applyProtection="1">
      <alignment/>
      <protection/>
    </xf>
    <xf numFmtId="164" fontId="10" fillId="5" borderId="56" xfId="0" applyFont="1" applyFill="1" applyBorder="1" applyAlignment="1" applyProtection="1">
      <alignment/>
      <protection/>
    </xf>
    <xf numFmtId="166" fontId="10" fillId="0" borderId="0" xfId="0" applyNumberFormat="1" applyFont="1" applyFill="1" applyBorder="1" applyAlignment="1" applyProtection="1">
      <alignment/>
      <protection locked="0"/>
    </xf>
    <xf numFmtId="164" fontId="4" fillId="0" borderId="0" xfId="0" applyFont="1" applyAlignment="1" applyProtection="1">
      <alignment horizontal="center"/>
      <protection/>
    </xf>
    <xf numFmtId="164" fontId="0" fillId="0" borderId="0" xfId="0" applyAlignment="1" applyProtection="1">
      <alignment horizontal="center"/>
      <protection/>
    </xf>
    <xf numFmtId="164" fontId="20" fillId="6" borderId="30" xfId="0" applyFont="1" applyFill="1" applyBorder="1" applyAlignment="1" applyProtection="1">
      <alignment horizontal="center" wrapText="1"/>
      <protection/>
    </xf>
    <xf numFmtId="164" fontId="0" fillId="0" borderId="0" xfId="0" applyAlignment="1" applyProtection="1">
      <alignment horizontal="left"/>
      <protection/>
    </xf>
    <xf numFmtId="164" fontId="6" fillId="6" borderId="12" xfId="0" applyFont="1" applyFill="1" applyBorder="1" applyAlignment="1" applyProtection="1">
      <alignment horizontal="left"/>
      <protection/>
    </xf>
    <xf numFmtId="164" fontId="6" fillId="6" borderId="18" xfId="0" applyFont="1" applyFill="1" applyBorder="1" applyAlignment="1" applyProtection="1">
      <alignment horizontal="center"/>
      <protection/>
    </xf>
    <xf numFmtId="164" fontId="6" fillId="6" borderId="30" xfId="0" applyFont="1" applyFill="1" applyBorder="1" applyAlignment="1" applyProtection="1">
      <alignment horizontal="left" vertical="center" wrapText="1"/>
      <protection/>
    </xf>
    <xf numFmtId="164" fontId="10" fillId="6" borderId="49" xfId="0" applyFont="1" applyFill="1" applyBorder="1" applyAlignment="1" applyProtection="1">
      <alignment vertical="center" wrapText="1"/>
      <protection/>
    </xf>
    <xf numFmtId="164" fontId="10" fillId="6" borderId="50" xfId="0" applyFont="1" applyFill="1" applyBorder="1" applyAlignment="1" applyProtection="1">
      <alignment horizontal="center" vertical="center" wrapText="1"/>
      <protection/>
    </xf>
    <xf numFmtId="164" fontId="10" fillId="6" borderId="51" xfId="0" applyFont="1" applyFill="1" applyBorder="1" applyAlignment="1" applyProtection="1">
      <alignment horizontal="center"/>
      <protection/>
    </xf>
    <xf numFmtId="164" fontId="10" fillId="6" borderId="52" xfId="0" applyFont="1" applyFill="1" applyBorder="1" applyAlignment="1" applyProtection="1">
      <alignment horizontal="center" wrapText="1"/>
      <protection/>
    </xf>
    <xf numFmtId="164" fontId="10" fillId="6" borderId="11" xfId="0" applyFont="1" applyFill="1" applyBorder="1" applyAlignment="1" applyProtection="1">
      <alignment horizontal="center" wrapText="1"/>
      <protection/>
    </xf>
    <xf numFmtId="164" fontId="10" fillId="6" borderId="53" xfId="0" applyFont="1" applyFill="1" applyBorder="1" applyAlignment="1" applyProtection="1">
      <alignment horizontal="center" wrapText="1"/>
      <protection/>
    </xf>
    <xf numFmtId="164" fontId="10" fillId="6" borderId="55" xfId="0" applyFont="1" applyFill="1" applyBorder="1" applyAlignment="1" applyProtection="1">
      <alignment/>
      <protection/>
    </xf>
    <xf numFmtId="164" fontId="10" fillId="6" borderId="56" xfId="0" applyFont="1" applyFill="1" applyBorder="1" applyAlignment="1" applyProtection="1">
      <alignment wrapText="1"/>
      <protection/>
    </xf>
    <xf numFmtId="174" fontId="10" fillId="6" borderId="57" xfId="0" applyNumberFormat="1" applyFont="1" applyFill="1" applyBorder="1" applyAlignment="1" applyProtection="1">
      <alignment/>
      <protection/>
    </xf>
    <xf numFmtId="174" fontId="10" fillId="6" borderId="58" xfId="0" applyNumberFormat="1" applyFont="1" applyFill="1" applyBorder="1" applyAlignment="1" applyProtection="1">
      <alignment/>
      <protection/>
    </xf>
    <xf numFmtId="174" fontId="10" fillId="6" borderId="56" xfId="0" applyNumberFormat="1" applyFont="1" applyFill="1" applyBorder="1" applyAlignment="1" applyProtection="1">
      <alignment/>
      <protection/>
    </xf>
    <xf numFmtId="164" fontId="10" fillId="0" borderId="0" xfId="0" applyFont="1" applyFill="1" applyBorder="1" applyAlignment="1" applyProtection="1">
      <alignment horizontal="center"/>
      <protection/>
    </xf>
    <xf numFmtId="166" fontId="10" fillId="0" borderId="0" xfId="0" applyNumberFormat="1" applyFont="1" applyFill="1" applyBorder="1" applyAlignment="1" applyProtection="1">
      <alignment/>
      <protection/>
    </xf>
    <xf numFmtId="164" fontId="10" fillId="6" borderId="57" xfId="0" applyFont="1" applyFill="1" applyBorder="1" applyAlignment="1" applyProtection="1">
      <alignment/>
      <protection/>
    </xf>
    <xf numFmtId="164" fontId="6" fillId="6" borderId="12" xfId="0" applyFont="1" applyFill="1" applyBorder="1" applyAlignment="1" applyProtection="1">
      <alignment/>
      <protection/>
    </xf>
    <xf numFmtId="164" fontId="0" fillId="0" borderId="0" xfId="0" applyFill="1" applyAlignment="1" applyProtection="1">
      <alignment/>
      <protection/>
    </xf>
    <xf numFmtId="164" fontId="1" fillId="0" borderId="1" xfId="0" applyFont="1" applyBorder="1" applyAlignment="1">
      <alignment horizontal="center" wrapText="1"/>
    </xf>
    <xf numFmtId="164" fontId="2" fillId="0" borderId="0" xfId="0" applyFont="1" applyBorder="1" applyAlignment="1">
      <alignment horizontal="center" wrapText="1"/>
    </xf>
    <xf numFmtId="164" fontId="5" fillId="0" borderId="0" xfId="0" applyFont="1" applyFill="1" applyAlignment="1">
      <alignment wrapText="1"/>
    </xf>
    <xf numFmtId="164" fontId="5" fillId="2" borderId="2" xfId="0" applyFont="1" applyFill="1" applyBorder="1" applyAlignment="1">
      <alignment wrapText="1"/>
    </xf>
    <xf numFmtId="164" fontId="5" fillId="2" borderId="3" xfId="0" applyFont="1" applyFill="1" applyBorder="1" applyAlignment="1">
      <alignment wrapText="1"/>
    </xf>
    <xf numFmtId="164" fontId="5" fillId="2" borderId="4" xfId="0" applyFont="1" applyFill="1" applyBorder="1" applyAlignment="1">
      <alignment wrapText="1"/>
    </xf>
    <xf numFmtId="164" fontId="5" fillId="0" borderId="0" xfId="0" applyFont="1" applyAlignment="1">
      <alignment wrapText="1"/>
    </xf>
    <xf numFmtId="164" fontId="0" fillId="0" borderId="0" xfId="0" applyFill="1" applyBorder="1" applyAlignment="1">
      <alignment/>
    </xf>
    <xf numFmtId="164" fontId="2" fillId="0" borderId="5" xfId="0" applyFont="1" applyBorder="1" applyAlignment="1">
      <alignment horizontal="center" wrapText="1"/>
    </xf>
    <xf numFmtId="164" fontId="6" fillId="2" borderId="60" xfId="0" applyFont="1" applyFill="1" applyBorder="1" applyAlignment="1">
      <alignment horizontal="center"/>
    </xf>
    <xf numFmtId="164" fontId="6" fillId="2" borderId="61" xfId="0" applyFont="1" applyFill="1" applyBorder="1" applyAlignment="1">
      <alignment horizontal="center"/>
    </xf>
    <xf numFmtId="164" fontId="0" fillId="2" borderId="6" xfId="0" applyFont="1" applyFill="1" applyBorder="1" applyAlignment="1">
      <alignment/>
    </xf>
    <xf numFmtId="164" fontId="0" fillId="2" borderId="7" xfId="0" applyFont="1" applyFill="1" applyBorder="1" applyAlignment="1">
      <alignment wrapText="1"/>
    </xf>
    <xf numFmtId="164" fontId="0" fillId="2" borderId="7" xfId="0" applyFont="1" applyFill="1" applyBorder="1" applyAlignment="1">
      <alignment/>
    </xf>
    <xf numFmtId="164" fontId="0" fillId="2" borderId="62" xfId="0" applyFont="1" applyFill="1" applyBorder="1" applyAlignment="1">
      <alignment/>
    </xf>
    <xf numFmtId="164" fontId="0" fillId="2" borderId="63" xfId="0" applyFont="1" applyFill="1" applyBorder="1" applyAlignment="1">
      <alignment/>
    </xf>
    <xf numFmtId="164" fontId="24" fillId="0" borderId="0" xfId="0" applyFont="1" applyBorder="1" applyAlignment="1">
      <alignment horizontal="center" wrapText="1"/>
    </xf>
    <xf numFmtId="164" fontId="4" fillId="0" borderId="0" xfId="0" applyFont="1" applyBorder="1" applyAlignment="1">
      <alignment horizontal="center" wrapText="1"/>
    </xf>
    <xf numFmtId="164" fontId="5" fillId="2" borderId="11" xfId="0" applyFont="1" applyFill="1" applyBorder="1" applyAlignment="1">
      <alignment horizontal="left" vertical="center" wrapText="1"/>
    </xf>
    <xf numFmtId="164" fontId="1" fillId="0" borderId="0" xfId="0" applyFont="1" applyBorder="1" applyAlignment="1">
      <alignment horizontal="center" wrapText="1"/>
    </xf>
    <xf numFmtId="164" fontId="6" fillId="2" borderId="64" xfId="0" applyFont="1" applyFill="1" applyBorder="1" applyAlignment="1">
      <alignment horizontal="center"/>
    </xf>
    <xf numFmtId="164" fontId="6" fillId="2" borderId="65" xfId="0" applyFont="1" applyFill="1" applyBorder="1" applyAlignment="1">
      <alignment horizontal="center"/>
    </xf>
    <xf numFmtId="164" fontId="6" fillId="2" borderId="66" xfId="0" applyFont="1" applyFill="1" applyBorder="1" applyAlignment="1">
      <alignment horizontal="center"/>
    </xf>
    <xf numFmtId="164" fontId="0" fillId="2" borderId="67" xfId="0" applyFont="1" applyFill="1" applyBorder="1" applyAlignment="1">
      <alignment horizontal="center"/>
    </xf>
    <xf numFmtId="165" fontId="0" fillId="2" borderId="18" xfId="0" applyNumberFormat="1" applyFont="1" applyFill="1" applyBorder="1" applyAlignment="1">
      <alignment horizontal="center"/>
    </xf>
    <xf numFmtId="164" fontId="0" fillId="2" borderId="68" xfId="0" applyFont="1" applyFill="1" applyBorder="1" applyAlignment="1">
      <alignment/>
    </xf>
    <xf numFmtId="164" fontId="0" fillId="2" borderId="52" xfId="0" applyFont="1" applyFill="1" applyBorder="1" applyAlignment="1">
      <alignment horizontal="center"/>
    </xf>
    <xf numFmtId="165" fontId="0" fillId="2" borderId="11" xfId="0" applyNumberFormat="1" applyFont="1" applyFill="1" applyBorder="1" applyAlignment="1">
      <alignment horizontal="center"/>
    </xf>
    <xf numFmtId="164" fontId="0" fillId="2" borderId="53" xfId="0" applyFont="1" applyFill="1" applyBorder="1" applyAlignment="1">
      <alignment horizontal="left" wrapText="1"/>
    </xf>
    <xf numFmtId="164" fontId="0" fillId="2" borderId="52" xfId="0" applyFont="1" applyFill="1" applyBorder="1" applyAlignment="1">
      <alignment/>
    </xf>
    <xf numFmtId="164" fontId="0" fillId="2" borderId="11" xfId="0" applyFont="1" applyFill="1" applyBorder="1" applyAlignment="1">
      <alignment/>
    </xf>
    <xf numFmtId="164" fontId="0" fillId="2" borderId="53" xfId="0" applyFont="1" applyFill="1" applyBorder="1" applyAlignment="1">
      <alignment/>
    </xf>
    <xf numFmtId="164" fontId="0" fillId="2" borderId="57" xfId="0" applyFont="1" applyFill="1" applyBorder="1" applyAlignment="1">
      <alignment/>
    </xf>
    <xf numFmtId="164" fontId="0" fillId="2" borderId="58"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1">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E5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1"/>
    <pageSetUpPr fitToPage="1"/>
  </sheetPr>
  <dimension ref="B1:B23"/>
  <sheetViews>
    <sheetView tabSelected="1" workbookViewId="0" topLeftCell="A1">
      <selection activeCell="B3" sqref="B3"/>
    </sheetView>
  </sheetViews>
  <sheetFormatPr defaultColWidth="9.140625" defaultRowHeight="12.75"/>
  <cols>
    <col min="1" max="1" width="4.28125" style="0" customWidth="1"/>
    <col min="2" max="2" width="119.00390625" style="1" customWidth="1"/>
  </cols>
  <sheetData>
    <row r="1" ht="21.75">
      <c r="B1" s="2" t="s">
        <v>0</v>
      </c>
    </row>
    <row r="2" ht="13.5">
      <c r="B2" s="3" t="s">
        <v>1</v>
      </c>
    </row>
    <row r="3" ht="12.75">
      <c r="B3" s="3" t="s">
        <v>2</v>
      </c>
    </row>
    <row r="4" ht="14.25">
      <c r="B4" s="4"/>
    </row>
    <row r="5" ht="18">
      <c r="B5" s="5" t="s">
        <v>3</v>
      </c>
    </row>
    <row r="6" ht="11.25" customHeight="1"/>
    <row r="7" ht="171" customHeight="1">
      <c r="B7" s="6" t="s">
        <v>4</v>
      </c>
    </row>
    <row r="8" ht="48" customHeight="1">
      <c r="B8" s="7" t="s">
        <v>5</v>
      </c>
    </row>
    <row r="9" ht="36.75" customHeight="1">
      <c r="B9" s="7" t="s">
        <v>6</v>
      </c>
    </row>
    <row r="10" ht="86.25" customHeight="1">
      <c r="B10" s="8" t="s">
        <v>7</v>
      </c>
    </row>
    <row r="11" ht="120.75" customHeight="1">
      <c r="B11" s="9" t="s">
        <v>8</v>
      </c>
    </row>
    <row r="12" ht="64.5" customHeight="1">
      <c r="B12" s="10" t="s">
        <v>9</v>
      </c>
    </row>
    <row r="13" ht="78.75" customHeight="1">
      <c r="B13" s="11" t="s">
        <v>10</v>
      </c>
    </row>
    <row r="14" ht="36" customHeight="1">
      <c r="B14" s="7" t="s">
        <v>11</v>
      </c>
    </row>
    <row r="15" ht="36" customHeight="1">
      <c r="B15" s="7" t="s">
        <v>12</v>
      </c>
    </row>
    <row r="16" ht="36" customHeight="1">
      <c r="B16" s="7" t="s">
        <v>13</v>
      </c>
    </row>
    <row r="17" ht="35.25" customHeight="1">
      <c r="B17" s="12" t="s">
        <v>14</v>
      </c>
    </row>
    <row r="18" ht="13.5">
      <c r="B18" s="13" t="s">
        <v>15</v>
      </c>
    </row>
    <row r="19" ht="12.75">
      <c r="B19" s="14"/>
    </row>
    <row r="23" ht="12.75">
      <c r="B23" s="15"/>
    </row>
  </sheetData>
  <sheetProtection sheet="1" objects="1" scenarios="1" formatCells="0" formatColumns="0" formatRows="0" insertColumns="0" insertRows="0" insertHyperlinks="0" deleteColumns="0" deleteRows="0" sort="0" autoFilter="0" pivotTables="0"/>
  <printOptions/>
  <pageMargins left="0.75" right="0.75" top="1" bottom="1" header="0.5118055555555555" footer="0.511805555555555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tabColor indexed="31"/>
  </sheetPr>
  <dimension ref="B1:F7"/>
  <sheetViews>
    <sheetView workbookViewId="0" topLeftCell="A1">
      <selection activeCell="A4" sqref="A4"/>
    </sheetView>
  </sheetViews>
  <sheetFormatPr defaultColWidth="9.140625" defaultRowHeight="12.75"/>
  <cols>
    <col min="1" max="1" width="4.7109375" style="0" customWidth="1"/>
    <col min="2" max="2" width="13.7109375" style="0" customWidth="1"/>
    <col min="3" max="3" width="12.28125" style="0" customWidth="1"/>
    <col min="4" max="4" width="13.7109375" style="0" customWidth="1"/>
    <col min="5" max="5" width="13.140625" style="0" customWidth="1"/>
    <col min="6" max="6" width="16.8515625" style="0" customWidth="1"/>
  </cols>
  <sheetData>
    <row r="1" spans="2:6" ht="21.75" customHeight="1">
      <c r="B1" s="289" t="s">
        <v>0</v>
      </c>
      <c r="C1" s="289"/>
      <c r="D1" s="289"/>
      <c r="E1" s="289"/>
      <c r="F1" s="289"/>
    </row>
    <row r="2" spans="2:6" ht="12.75" customHeight="1">
      <c r="B2" s="290" t="str">
        <f>'A - Introduction'!B2</f>
        <v>Version 1.1</v>
      </c>
      <c r="C2" s="290"/>
      <c r="D2" s="290"/>
      <c r="E2" s="290"/>
      <c r="F2" s="290"/>
    </row>
    <row r="3" spans="2:6" ht="11.25" customHeight="1">
      <c r="B3" s="290" t="str">
        <f>'A - Introduction'!B3</f>
        <v>Last Modified: October 2, 2009</v>
      </c>
      <c r="C3" s="290"/>
      <c r="D3" s="290"/>
      <c r="E3" s="290"/>
      <c r="F3" s="290"/>
    </row>
    <row r="4" spans="2:6" ht="12.75">
      <c r="B4" s="305"/>
      <c r="C4" s="305"/>
      <c r="D4" s="305"/>
      <c r="E4" s="305"/>
      <c r="F4" s="305"/>
    </row>
    <row r="5" spans="2:6" ht="18" customHeight="1">
      <c r="B5" s="306" t="s">
        <v>51</v>
      </c>
      <c r="C5" s="306"/>
      <c r="D5" s="306"/>
      <c r="E5" s="306"/>
      <c r="F5" s="306"/>
    </row>
    <row r="7" spans="2:6" ht="108" customHeight="1">
      <c r="B7" s="307" t="s">
        <v>345</v>
      </c>
      <c r="C7" s="307"/>
      <c r="D7" s="307"/>
      <c r="E7" s="307"/>
      <c r="F7" s="307"/>
    </row>
  </sheetData>
  <sheetProtection sheet="1" objects="1" scenarios="1" formatCells="0" formatColumns="0" formatRows="0" insertColumns="0" insertRows="0" insertHyperlinks="0" deleteColumns="0" deleteRows="0" sort="0" autoFilter="0" pivotTables="0"/>
  <mergeCells count="5">
    <mergeCell ref="B1:F1"/>
    <mergeCell ref="B2:F2"/>
    <mergeCell ref="B3:F3"/>
    <mergeCell ref="B5:F5"/>
    <mergeCell ref="B7:F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sheetPr>
    <tabColor indexed="31"/>
  </sheetPr>
  <dimension ref="B1:F30"/>
  <sheetViews>
    <sheetView workbookViewId="0" topLeftCell="A1">
      <selection activeCell="A4" sqref="A4"/>
    </sheetView>
  </sheetViews>
  <sheetFormatPr defaultColWidth="9.140625" defaultRowHeight="12.75"/>
  <cols>
    <col min="1" max="1" width="3.8515625" style="0" customWidth="1"/>
    <col min="2" max="2" width="18.7109375" style="0" customWidth="1"/>
    <col min="3" max="3" width="17.7109375" style="0" customWidth="1"/>
    <col min="6" max="6" width="37.421875" style="0" customWidth="1"/>
  </cols>
  <sheetData>
    <row r="1" spans="2:6" ht="21.75" customHeight="1">
      <c r="B1" s="289" t="s">
        <v>0</v>
      </c>
      <c r="C1" s="289"/>
      <c r="D1" s="289"/>
      <c r="E1" s="289"/>
      <c r="F1" s="289"/>
    </row>
    <row r="2" spans="2:6" ht="12.75" customHeight="1">
      <c r="B2" s="297" t="str">
        <f>'A - Introduction'!B2</f>
        <v>Version 1.1</v>
      </c>
      <c r="C2" s="297"/>
      <c r="D2" s="297"/>
      <c r="E2" s="297"/>
      <c r="F2" s="297"/>
    </row>
    <row r="3" spans="2:6" ht="13.5" customHeight="1">
      <c r="B3" s="290" t="str">
        <f>'A - Introduction'!B3</f>
        <v>Last Modified: October 2, 2009</v>
      </c>
      <c r="C3" s="290"/>
      <c r="D3" s="290"/>
      <c r="E3" s="290"/>
      <c r="F3" s="290"/>
    </row>
    <row r="4" spans="2:6" ht="12.75" customHeight="1">
      <c r="B4" s="308"/>
      <c r="C4" s="308"/>
      <c r="D4" s="308"/>
      <c r="E4" s="308"/>
      <c r="F4" s="308"/>
    </row>
    <row r="5" spans="2:6" ht="18.75" customHeight="1">
      <c r="B5" s="306" t="s">
        <v>53</v>
      </c>
      <c r="C5" s="306"/>
      <c r="D5" s="306"/>
      <c r="E5" s="306"/>
      <c r="F5" s="306"/>
    </row>
    <row r="6" spans="2:6" ht="15" customHeight="1">
      <c r="B6" s="308"/>
      <c r="C6" s="308"/>
      <c r="D6" s="308"/>
      <c r="E6" s="308"/>
      <c r="F6" s="308"/>
    </row>
    <row r="7" spans="2:6" ht="16.5">
      <c r="B7" s="309" t="s">
        <v>346</v>
      </c>
      <c r="C7" s="310" t="s">
        <v>347</v>
      </c>
      <c r="D7" s="311" t="s">
        <v>348</v>
      </c>
      <c r="E7" s="311"/>
      <c r="F7" s="311"/>
    </row>
    <row r="8" spans="2:6" ht="12.75">
      <c r="B8" s="312" t="s">
        <v>349</v>
      </c>
      <c r="C8" s="313">
        <v>40079</v>
      </c>
      <c r="D8" s="314" t="s">
        <v>107</v>
      </c>
      <c r="E8" s="314"/>
      <c r="F8" s="314"/>
    </row>
    <row r="9" spans="2:6" ht="26.25" customHeight="1">
      <c r="B9" s="315" t="s">
        <v>350</v>
      </c>
      <c r="C9" s="316">
        <v>40088</v>
      </c>
      <c r="D9" s="317" t="s">
        <v>351</v>
      </c>
      <c r="E9" s="317"/>
      <c r="F9" s="317"/>
    </row>
    <row r="10" spans="2:6" ht="12.75">
      <c r="B10" s="318"/>
      <c r="C10" s="319"/>
      <c r="D10" s="320"/>
      <c r="E10" s="320"/>
      <c r="F10" s="320"/>
    </row>
    <row r="11" spans="2:6" ht="12.75">
      <c r="B11" s="318"/>
      <c r="C11" s="319"/>
      <c r="D11" s="320"/>
      <c r="E11" s="320"/>
      <c r="F11" s="320"/>
    </row>
    <row r="12" spans="2:6" ht="12.75">
      <c r="B12" s="318"/>
      <c r="C12" s="319"/>
      <c r="D12" s="320"/>
      <c r="E12" s="320"/>
      <c r="F12" s="320"/>
    </row>
    <row r="13" spans="2:6" ht="12.75">
      <c r="B13" s="318"/>
      <c r="C13" s="319"/>
      <c r="D13" s="320"/>
      <c r="E13" s="320"/>
      <c r="F13" s="320"/>
    </row>
    <row r="14" spans="2:6" ht="12.75">
      <c r="B14" s="318"/>
      <c r="C14" s="319"/>
      <c r="D14" s="320"/>
      <c r="E14" s="320"/>
      <c r="F14" s="320"/>
    </row>
    <row r="15" spans="2:6" ht="12.75">
      <c r="B15" s="318"/>
      <c r="C15" s="319"/>
      <c r="D15" s="320"/>
      <c r="E15" s="320"/>
      <c r="F15" s="320"/>
    </row>
    <row r="16" spans="2:6" ht="12.75">
      <c r="B16" s="318"/>
      <c r="C16" s="319"/>
      <c r="D16" s="320"/>
      <c r="E16" s="320"/>
      <c r="F16" s="320"/>
    </row>
    <row r="17" spans="2:6" ht="12.75">
      <c r="B17" s="318"/>
      <c r="C17" s="319"/>
      <c r="D17" s="320"/>
      <c r="E17" s="320"/>
      <c r="F17" s="320"/>
    </row>
    <row r="18" spans="2:6" ht="12.75">
      <c r="B18" s="318"/>
      <c r="C18" s="319"/>
      <c r="D18" s="320"/>
      <c r="E18" s="320"/>
      <c r="F18" s="320"/>
    </row>
    <row r="19" spans="2:6" ht="12.75">
      <c r="B19" s="318"/>
      <c r="C19" s="319"/>
      <c r="D19" s="320"/>
      <c r="E19" s="320"/>
      <c r="F19" s="320"/>
    </row>
    <row r="20" spans="2:6" ht="12.75">
      <c r="B20" s="318"/>
      <c r="C20" s="319"/>
      <c r="D20" s="320"/>
      <c r="E20" s="320"/>
      <c r="F20" s="320"/>
    </row>
    <row r="21" spans="2:6" ht="12.75">
      <c r="B21" s="318"/>
      <c r="C21" s="319"/>
      <c r="D21" s="320"/>
      <c r="E21" s="320"/>
      <c r="F21" s="320"/>
    </row>
    <row r="22" spans="2:6" ht="12.75">
      <c r="B22" s="318"/>
      <c r="C22" s="319"/>
      <c r="D22" s="320"/>
      <c r="E22" s="320"/>
      <c r="F22" s="320"/>
    </row>
    <row r="23" spans="2:6" ht="12.75">
      <c r="B23" s="318"/>
      <c r="C23" s="319"/>
      <c r="D23" s="320"/>
      <c r="E23" s="320"/>
      <c r="F23" s="320"/>
    </row>
    <row r="24" spans="2:6" ht="12.75">
      <c r="B24" s="318"/>
      <c r="C24" s="319"/>
      <c r="D24" s="320"/>
      <c r="E24" s="320"/>
      <c r="F24" s="320"/>
    </row>
    <row r="25" spans="2:6" ht="12.75">
      <c r="B25" s="318"/>
      <c r="C25" s="319"/>
      <c r="D25" s="320"/>
      <c r="E25" s="320"/>
      <c r="F25" s="320"/>
    </row>
    <row r="26" spans="2:6" ht="12.75">
      <c r="B26" s="318"/>
      <c r="C26" s="319"/>
      <c r="D26" s="320"/>
      <c r="E26" s="320"/>
      <c r="F26" s="320"/>
    </row>
    <row r="27" spans="2:6" ht="12.75">
      <c r="B27" s="318"/>
      <c r="C27" s="319"/>
      <c r="D27" s="320"/>
      <c r="E27" s="320"/>
      <c r="F27" s="320"/>
    </row>
    <row r="28" spans="2:6" ht="12.75">
      <c r="B28" s="318"/>
      <c r="C28" s="319"/>
      <c r="D28" s="320"/>
      <c r="E28" s="320"/>
      <c r="F28" s="320"/>
    </row>
    <row r="29" spans="2:6" ht="12.75">
      <c r="B29" s="318"/>
      <c r="C29" s="319"/>
      <c r="D29" s="320"/>
      <c r="E29" s="320"/>
      <c r="F29" s="320"/>
    </row>
    <row r="30" spans="2:6" ht="13.5">
      <c r="B30" s="321"/>
      <c r="C30" s="322"/>
      <c r="D30" s="320"/>
      <c r="E30" s="320"/>
      <c r="F30" s="320"/>
    </row>
  </sheetData>
  <sheetProtection sheet="1" objects="1" scenarios="1" formatCells="0" formatColumns="0" formatRows="0" insertColumns="0" insertRows="0" insertHyperlinks="0" deleteColumns="0" deleteRows="0" sort="0" autoFilter="0" pivotTables="0"/>
  <mergeCells count="28">
    <mergeCell ref="B1:F1"/>
    <mergeCell ref="B2:F2"/>
    <mergeCell ref="B3:F3"/>
    <mergeCell ref="B5:F5"/>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31"/>
    <pageSetUpPr fitToPage="1"/>
  </sheetPr>
  <dimension ref="B1:E34"/>
  <sheetViews>
    <sheetView workbookViewId="0" topLeftCell="A1">
      <selection activeCell="A3" sqref="A3"/>
    </sheetView>
  </sheetViews>
  <sheetFormatPr defaultColWidth="9.140625" defaultRowHeight="12.75"/>
  <cols>
    <col min="1" max="1" width="4.7109375" style="0" customWidth="1"/>
    <col min="2" max="2" width="120.421875" style="16" customWidth="1"/>
  </cols>
  <sheetData>
    <row r="1" ht="21.75">
      <c r="B1" s="2" t="s">
        <v>0</v>
      </c>
    </row>
    <row r="2" ht="13.5">
      <c r="B2" s="3" t="str">
        <f>'A - Introduction'!B2</f>
        <v>Version 1.1</v>
      </c>
    </row>
    <row r="3" ht="12.75">
      <c r="B3" s="3" t="str">
        <f>'A - Introduction'!B3</f>
        <v>Last Modified: October 2, 2009</v>
      </c>
    </row>
    <row r="5" spans="2:5" ht="16.5" customHeight="1">
      <c r="B5" s="17" t="s">
        <v>16</v>
      </c>
      <c r="C5" s="18"/>
      <c r="D5" s="18"/>
      <c r="E5" s="18"/>
    </row>
    <row r="6" spans="2:5" ht="10.5" customHeight="1">
      <c r="B6" s="17"/>
      <c r="C6" s="18"/>
      <c r="D6" s="18"/>
      <c r="E6" s="18"/>
    </row>
    <row r="7" spans="2:3" ht="118.5" customHeight="1">
      <c r="B7" s="19" t="s">
        <v>17</v>
      </c>
      <c r="C7" s="20"/>
    </row>
    <row r="8" spans="2:3" ht="17.25" customHeight="1">
      <c r="B8" s="21"/>
      <c r="C8" s="20"/>
    </row>
    <row r="9" spans="2:3" ht="87.75" customHeight="1">
      <c r="B9" s="21" t="s">
        <v>18</v>
      </c>
      <c r="C9" s="20"/>
    </row>
    <row r="10" spans="2:3" ht="15">
      <c r="B10" s="21"/>
      <c r="C10" s="20"/>
    </row>
    <row r="11" spans="2:3" ht="129.75" customHeight="1">
      <c r="B11" s="21" t="s">
        <v>19</v>
      </c>
      <c r="C11" s="20"/>
    </row>
    <row r="12" spans="2:3" ht="18" customHeight="1">
      <c r="B12" s="21"/>
      <c r="C12" s="20"/>
    </row>
    <row r="13" spans="2:3" ht="132" customHeight="1">
      <c r="B13" s="21" t="s">
        <v>20</v>
      </c>
      <c r="C13" s="20"/>
    </row>
    <row r="14" spans="2:3" ht="18" customHeight="1">
      <c r="B14" s="21"/>
      <c r="C14" s="20"/>
    </row>
    <row r="15" spans="2:3" ht="68.25" customHeight="1">
      <c r="B15" s="21" t="s">
        <v>21</v>
      </c>
      <c r="C15" s="20"/>
    </row>
    <row r="16" spans="2:3" ht="17.25" customHeight="1">
      <c r="B16" s="21"/>
      <c r="C16" s="20"/>
    </row>
    <row r="17" spans="2:3" ht="71.25" customHeight="1">
      <c r="B17" s="21" t="s">
        <v>22</v>
      </c>
      <c r="C17" s="20"/>
    </row>
    <row r="18" spans="2:3" ht="15">
      <c r="B18" s="21"/>
      <c r="C18" s="20"/>
    </row>
    <row r="19" spans="2:3" ht="89.25" customHeight="1">
      <c r="B19" s="21" t="s">
        <v>23</v>
      </c>
      <c r="C19" s="20"/>
    </row>
    <row r="20" spans="2:3" ht="15">
      <c r="B20" s="21"/>
      <c r="C20" s="20"/>
    </row>
    <row r="21" spans="2:3" ht="66.75" customHeight="1">
      <c r="B21" s="21" t="s">
        <v>24</v>
      </c>
      <c r="C21" s="20"/>
    </row>
    <row r="22" spans="2:3" ht="15.75" customHeight="1">
      <c r="B22" s="21"/>
      <c r="C22" s="20"/>
    </row>
    <row r="23" spans="2:3" ht="59.25" customHeight="1">
      <c r="B23" s="22" t="s">
        <v>25</v>
      </c>
      <c r="C23" s="20"/>
    </row>
    <row r="24" spans="2:3" ht="15">
      <c r="B24" s="23"/>
      <c r="C24" s="20"/>
    </row>
    <row r="25" spans="2:3" ht="15">
      <c r="B25" s="24"/>
      <c r="C25" s="20"/>
    </row>
    <row r="26" spans="2:3" ht="45.75" customHeight="1">
      <c r="B26" s="25"/>
      <c r="C26" s="20"/>
    </row>
    <row r="27" spans="2:3" ht="14.25">
      <c r="B27" s="24"/>
      <c r="C27" s="20"/>
    </row>
    <row r="28" spans="2:3" ht="14.25">
      <c r="B28" s="25"/>
      <c r="C28" s="20"/>
    </row>
    <row r="29" spans="2:3" ht="12.75">
      <c r="B29" s="26"/>
      <c r="C29" s="20"/>
    </row>
    <row r="30" spans="2:3" ht="12.75">
      <c r="B30" s="26"/>
      <c r="C30" s="20"/>
    </row>
    <row r="31" spans="2:3" ht="12.75">
      <c r="B31" s="26"/>
      <c r="C31" s="20"/>
    </row>
    <row r="32" spans="2:3" ht="12.75">
      <c r="B32" s="26"/>
      <c r="C32" s="20"/>
    </row>
    <row r="33" ht="12.75">
      <c r="B33" s="27"/>
    </row>
    <row r="34" ht="12.75">
      <c r="B34" s="27"/>
    </row>
  </sheetData>
  <sheetProtection sheet="1" objects="1" scenarios="1" formatCells="0" formatColumns="0" formatRows="0" insertColumns="0" insertRows="0" insertHyperlinks="0" deleteColumns="0" deleteRows="0" sort="0" autoFilter="0" pivotTables="0"/>
  <printOptions/>
  <pageMargins left="0.75" right="0.75" top="1" bottom="1" header="0.5118055555555555" footer="0.511805555555555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31"/>
    <pageSetUpPr fitToPage="1"/>
  </sheetPr>
  <dimension ref="B1:N51"/>
  <sheetViews>
    <sheetView workbookViewId="0" topLeftCell="A1">
      <selection activeCell="A4" sqref="A4"/>
    </sheetView>
  </sheetViews>
  <sheetFormatPr defaultColWidth="9.140625" defaultRowHeight="12.75"/>
  <cols>
    <col min="1" max="1" width="5.28125" style="0" customWidth="1"/>
    <col min="2" max="2" width="25.140625" style="0" customWidth="1"/>
    <col min="3" max="3" width="3.421875" style="0" customWidth="1"/>
    <col min="5" max="5" width="18.421875" style="0" customWidth="1"/>
    <col min="10" max="10" width="4.421875" style="0" customWidth="1"/>
    <col min="11" max="11" width="4.00390625" style="0" customWidth="1"/>
    <col min="12" max="12" width="4.57421875" style="0" customWidth="1"/>
    <col min="13" max="13" width="5.140625" style="0" customWidth="1"/>
    <col min="14" max="14" width="21.28125" style="0" customWidth="1"/>
  </cols>
  <sheetData>
    <row r="1" spans="2:14" ht="21.75">
      <c r="B1" s="28" t="s">
        <v>0</v>
      </c>
      <c r="C1" s="28"/>
      <c r="D1" s="28"/>
      <c r="E1" s="28"/>
      <c r="F1" s="28"/>
      <c r="G1" s="28"/>
      <c r="H1" s="28"/>
      <c r="I1" s="28"/>
      <c r="J1" s="28"/>
      <c r="K1" s="28"/>
      <c r="L1" s="28"/>
      <c r="M1" s="28"/>
      <c r="N1" s="28"/>
    </row>
    <row r="2" spans="2:14" ht="14.25" customHeight="1">
      <c r="B2" s="29" t="str">
        <f>'A - Introduction'!B2</f>
        <v>Version 1.1</v>
      </c>
      <c r="C2" s="29"/>
      <c r="D2" s="29"/>
      <c r="E2" s="29"/>
      <c r="F2" s="29"/>
      <c r="G2" s="29"/>
      <c r="H2" s="29"/>
      <c r="I2" s="29"/>
      <c r="J2" s="29"/>
      <c r="K2" s="29"/>
      <c r="L2" s="29"/>
      <c r="M2" s="29"/>
      <c r="N2" s="29"/>
    </row>
    <row r="3" spans="2:14" ht="12" customHeight="1">
      <c r="B3" s="30" t="str">
        <f>'A - Introduction'!B3</f>
        <v>Last Modified: October 2, 2009</v>
      </c>
      <c r="C3" s="30"/>
      <c r="D3" s="30"/>
      <c r="E3" s="30"/>
      <c r="F3" s="30"/>
      <c r="G3" s="30"/>
      <c r="H3" s="30"/>
      <c r="I3" s="30"/>
      <c r="J3" s="30"/>
      <c r="K3" s="30"/>
      <c r="L3" s="30"/>
      <c r="M3" s="30"/>
      <c r="N3" s="30"/>
    </row>
    <row r="5" spans="2:14" ht="18">
      <c r="B5" s="31" t="s">
        <v>26</v>
      </c>
      <c r="C5" s="31"/>
      <c r="D5" s="31"/>
      <c r="E5" s="31"/>
      <c r="F5" s="31"/>
      <c r="G5" s="31"/>
      <c r="H5" s="31"/>
      <c r="I5" s="31"/>
      <c r="J5" s="31"/>
      <c r="K5" s="31"/>
      <c r="L5" s="31"/>
      <c r="M5" s="31"/>
      <c r="N5" s="31"/>
    </row>
    <row r="6" spans="2:14" ht="11.25" customHeight="1">
      <c r="B6" s="32"/>
      <c r="C6" s="32"/>
      <c r="D6" s="32"/>
      <c r="E6" s="32"/>
      <c r="F6" s="32"/>
      <c r="G6" s="32"/>
      <c r="H6" s="32"/>
      <c r="I6" s="32"/>
      <c r="J6" s="32"/>
      <c r="K6" s="32"/>
      <c r="L6" s="32"/>
      <c r="M6" s="32"/>
      <c r="N6" s="32"/>
    </row>
    <row r="7" spans="2:14" ht="48.75" customHeight="1">
      <c r="B7" s="33" t="s">
        <v>27</v>
      </c>
      <c r="C7" s="33"/>
      <c r="D7" s="33"/>
      <c r="E7" s="33"/>
      <c r="F7" s="33"/>
      <c r="G7" s="33"/>
      <c r="H7" s="33"/>
      <c r="I7" s="33"/>
      <c r="J7" s="33"/>
      <c r="K7" s="33"/>
      <c r="L7" s="33"/>
      <c r="M7" s="33"/>
      <c r="N7" s="33"/>
    </row>
    <row r="8" spans="2:14" ht="8.25" customHeight="1">
      <c r="B8" s="34"/>
      <c r="C8" s="34"/>
      <c r="D8" s="34"/>
      <c r="E8" s="34"/>
      <c r="F8" s="34"/>
      <c r="G8" s="34"/>
      <c r="H8" s="34"/>
      <c r="I8" s="34"/>
      <c r="J8" s="34"/>
      <c r="K8" s="34"/>
      <c r="L8" s="34"/>
      <c r="M8" s="34"/>
      <c r="N8" s="34"/>
    </row>
    <row r="9" spans="2:14" ht="15.75" customHeight="1">
      <c r="B9" s="35" t="s">
        <v>28</v>
      </c>
      <c r="C9" s="35"/>
      <c r="D9" s="35"/>
      <c r="E9" s="35"/>
      <c r="F9" s="35"/>
      <c r="G9" s="35"/>
      <c r="H9" s="35"/>
      <c r="I9" s="35"/>
      <c r="J9" s="35"/>
      <c r="K9" s="35"/>
      <c r="L9" s="35"/>
      <c r="M9" s="35"/>
      <c r="N9" s="35"/>
    </row>
    <row r="10" spans="2:14" ht="10.5" customHeight="1">
      <c r="B10" s="34"/>
      <c r="C10" s="34"/>
      <c r="D10" s="34"/>
      <c r="E10" s="34"/>
      <c r="F10" s="34"/>
      <c r="G10" s="34"/>
      <c r="H10" s="34"/>
      <c r="I10" s="34"/>
      <c r="J10" s="34"/>
      <c r="K10" s="34"/>
      <c r="L10" s="34"/>
      <c r="M10" s="34"/>
      <c r="N10" s="34"/>
    </row>
    <row r="11" spans="2:14" ht="71.25" customHeight="1">
      <c r="B11" s="36" t="s">
        <v>29</v>
      </c>
      <c r="C11" s="36"/>
      <c r="D11" s="36"/>
      <c r="E11" s="36"/>
      <c r="F11" s="36"/>
      <c r="G11" s="36"/>
      <c r="H11" s="36"/>
      <c r="I11" s="36"/>
      <c r="J11" s="36"/>
      <c r="K11" s="36"/>
      <c r="L11" s="36"/>
      <c r="M11" s="36"/>
      <c r="N11" s="36"/>
    </row>
    <row r="12" spans="2:14" ht="9" customHeight="1">
      <c r="B12" s="34"/>
      <c r="C12" s="34"/>
      <c r="D12" s="34"/>
      <c r="E12" s="34"/>
      <c r="F12" s="34"/>
      <c r="G12" s="34"/>
      <c r="H12" s="34"/>
      <c r="I12" s="34"/>
      <c r="J12" s="34"/>
      <c r="K12" s="34"/>
      <c r="L12" s="34"/>
      <c r="M12" s="34"/>
      <c r="N12" s="34"/>
    </row>
    <row r="13" spans="2:14" ht="15.75" customHeight="1">
      <c r="B13" s="35" t="s">
        <v>30</v>
      </c>
      <c r="C13" s="35"/>
      <c r="D13" s="35"/>
      <c r="E13" s="35"/>
      <c r="F13" s="35"/>
      <c r="G13" s="35"/>
      <c r="H13" s="35"/>
      <c r="I13" s="35"/>
      <c r="J13" s="35"/>
      <c r="K13" s="35"/>
      <c r="L13" s="35"/>
      <c r="M13" s="35"/>
      <c r="N13" s="35"/>
    </row>
    <row r="14" spans="2:14" ht="8.25" customHeight="1">
      <c r="B14" s="34"/>
      <c r="C14" s="34"/>
      <c r="D14" s="34"/>
      <c r="E14" s="34"/>
      <c r="F14" s="34"/>
      <c r="G14" s="34"/>
      <c r="H14" s="34"/>
      <c r="I14" s="34"/>
      <c r="J14" s="34"/>
      <c r="K14" s="34"/>
      <c r="L14" s="34"/>
      <c r="M14" s="34"/>
      <c r="N14" s="34"/>
    </row>
    <row r="15" spans="2:14" ht="36" customHeight="1">
      <c r="B15" s="36" t="s">
        <v>31</v>
      </c>
      <c r="C15" s="36"/>
      <c r="D15" s="36"/>
      <c r="E15" s="36"/>
      <c r="F15" s="36"/>
      <c r="G15" s="36"/>
      <c r="H15" s="36"/>
      <c r="I15" s="36"/>
      <c r="J15" s="36"/>
      <c r="K15" s="36"/>
      <c r="L15" s="36"/>
      <c r="M15" s="36"/>
      <c r="N15" s="36"/>
    </row>
    <row r="16" spans="2:14" ht="6.75" customHeight="1">
      <c r="B16" s="34"/>
      <c r="C16" s="34"/>
      <c r="D16" s="34"/>
      <c r="E16" s="34"/>
      <c r="F16" s="34"/>
      <c r="G16" s="34"/>
      <c r="H16" s="34"/>
      <c r="I16" s="34"/>
      <c r="J16" s="34"/>
      <c r="K16" s="34"/>
      <c r="L16" s="34"/>
      <c r="M16" s="34"/>
      <c r="N16" s="34"/>
    </row>
    <row r="17" spans="2:14" ht="15">
      <c r="B17" s="37" t="s">
        <v>32</v>
      </c>
      <c r="C17" s="38" t="s">
        <v>33</v>
      </c>
      <c r="D17" s="39" t="s">
        <v>3</v>
      </c>
      <c r="E17" s="39"/>
      <c r="F17" s="39"/>
      <c r="G17" s="39"/>
      <c r="H17" s="39"/>
      <c r="I17" s="39"/>
      <c r="J17" s="39"/>
      <c r="K17" s="39"/>
      <c r="L17" s="39"/>
      <c r="M17" s="39"/>
      <c r="N17" s="39"/>
    </row>
    <row r="18" spans="2:14" ht="15">
      <c r="B18" s="37" t="s">
        <v>34</v>
      </c>
      <c r="C18" s="38" t="s">
        <v>33</v>
      </c>
      <c r="D18" s="39" t="s">
        <v>16</v>
      </c>
      <c r="E18" s="39"/>
      <c r="F18" s="39"/>
      <c r="G18" s="39"/>
      <c r="H18" s="39"/>
      <c r="I18" s="39"/>
      <c r="J18" s="39"/>
      <c r="K18" s="39"/>
      <c r="L18" s="39"/>
      <c r="M18" s="39"/>
      <c r="N18" s="39"/>
    </row>
    <row r="19" spans="2:14" ht="15">
      <c r="B19" s="37" t="s">
        <v>35</v>
      </c>
      <c r="C19" s="38" t="s">
        <v>33</v>
      </c>
      <c r="D19" s="39" t="s">
        <v>36</v>
      </c>
      <c r="E19" s="39"/>
      <c r="F19" s="39"/>
      <c r="G19" s="39"/>
      <c r="H19" s="39"/>
      <c r="I19" s="39"/>
      <c r="J19" s="39"/>
      <c r="K19" s="39"/>
      <c r="L19" s="39"/>
      <c r="M19" s="39"/>
      <c r="N19" s="39"/>
    </row>
    <row r="20" spans="2:14" ht="15">
      <c r="B20" s="37" t="s">
        <v>37</v>
      </c>
      <c r="C20" s="38" t="s">
        <v>38</v>
      </c>
      <c r="D20" s="39" t="s">
        <v>39</v>
      </c>
      <c r="E20" s="39"/>
      <c r="F20" s="39"/>
      <c r="G20" s="39"/>
      <c r="H20" s="39"/>
      <c r="I20" s="39"/>
      <c r="J20" s="39"/>
      <c r="K20" s="39"/>
      <c r="L20" s="39"/>
      <c r="M20" s="39"/>
      <c r="N20" s="39"/>
    </row>
    <row r="21" spans="2:14" ht="15">
      <c r="B21" s="37" t="s">
        <v>40</v>
      </c>
      <c r="C21" s="38" t="s">
        <v>38</v>
      </c>
      <c r="D21" s="39" t="s">
        <v>41</v>
      </c>
      <c r="E21" s="39"/>
      <c r="F21" s="39"/>
      <c r="G21" s="39"/>
      <c r="H21" s="39"/>
      <c r="I21" s="39"/>
      <c r="J21" s="39"/>
      <c r="K21" s="39"/>
      <c r="L21" s="39"/>
      <c r="M21" s="39"/>
      <c r="N21" s="39"/>
    </row>
    <row r="22" spans="2:14" ht="15">
      <c r="B22" s="37" t="s">
        <v>42</v>
      </c>
      <c r="C22" s="38" t="s">
        <v>38</v>
      </c>
      <c r="D22" s="39" t="s">
        <v>43</v>
      </c>
      <c r="E22" s="39"/>
      <c r="F22" s="39"/>
      <c r="G22" s="39"/>
      <c r="H22" s="39"/>
      <c r="I22" s="39"/>
      <c r="J22" s="39"/>
      <c r="K22" s="39"/>
      <c r="L22" s="39"/>
      <c r="M22" s="39"/>
      <c r="N22" s="39"/>
    </row>
    <row r="23" spans="2:14" ht="15">
      <c r="B23" s="37" t="s">
        <v>44</v>
      </c>
      <c r="C23" s="38" t="s">
        <v>38</v>
      </c>
      <c r="D23" s="39" t="s">
        <v>45</v>
      </c>
      <c r="E23" s="39"/>
      <c r="F23" s="39"/>
      <c r="G23" s="39"/>
      <c r="H23" s="39"/>
      <c r="I23" s="39"/>
      <c r="J23" s="39"/>
      <c r="K23" s="39"/>
      <c r="L23" s="39"/>
      <c r="M23" s="39"/>
      <c r="N23" s="39"/>
    </row>
    <row r="24" spans="2:14" ht="15">
      <c r="B24" s="37" t="s">
        <v>46</v>
      </c>
      <c r="C24" s="38" t="s">
        <v>38</v>
      </c>
      <c r="D24" s="39" t="s">
        <v>47</v>
      </c>
      <c r="E24" s="39"/>
      <c r="F24" s="39"/>
      <c r="G24" s="39"/>
      <c r="H24" s="39"/>
      <c r="I24" s="39"/>
      <c r="J24" s="39"/>
      <c r="K24" s="39"/>
      <c r="L24" s="39"/>
      <c r="M24" s="39"/>
      <c r="N24" s="39"/>
    </row>
    <row r="25" spans="2:14" ht="15">
      <c r="B25" s="37" t="s">
        <v>48</v>
      </c>
      <c r="C25" s="38" t="s">
        <v>38</v>
      </c>
      <c r="D25" s="39" t="s">
        <v>49</v>
      </c>
      <c r="E25" s="39"/>
      <c r="F25" s="39"/>
      <c r="G25" s="39"/>
      <c r="H25" s="39"/>
      <c r="I25" s="39"/>
      <c r="J25" s="39"/>
      <c r="K25" s="39"/>
      <c r="L25" s="39"/>
      <c r="M25" s="39"/>
      <c r="N25" s="39"/>
    </row>
    <row r="26" spans="2:14" ht="15">
      <c r="B26" s="37" t="s">
        <v>50</v>
      </c>
      <c r="C26" s="38" t="s">
        <v>38</v>
      </c>
      <c r="D26" s="40" t="s">
        <v>51</v>
      </c>
      <c r="E26" s="40"/>
      <c r="F26" s="40"/>
      <c r="G26" s="40"/>
      <c r="H26" s="40"/>
      <c r="I26" s="40"/>
      <c r="J26" s="40"/>
      <c r="K26" s="40"/>
      <c r="L26" s="40"/>
      <c r="M26" s="40"/>
      <c r="N26" s="39"/>
    </row>
    <row r="27" spans="2:14" ht="15">
      <c r="B27" s="37" t="s">
        <v>52</v>
      </c>
      <c r="C27" s="38" t="s">
        <v>38</v>
      </c>
      <c r="D27" s="40" t="s">
        <v>53</v>
      </c>
      <c r="E27" s="40"/>
      <c r="F27" s="40"/>
      <c r="G27" s="40"/>
      <c r="H27" s="40"/>
      <c r="I27" s="40"/>
      <c r="J27" s="40"/>
      <c r="K27" s="40"/>
      <c r="L27" s="40"/>
      <c r="M27" s="40"/>
      <c r="N27" s="39"/>
    </row>
    <row r="28" spans="2:14" ht="8.25" customHeight="1">
      <c r="B28" s="34"/>
      <c r="C28" s="34"/>
      <c r="D28" s="34"/>
      <c r="E28" s="34"/>
      <c r="F28" s="34"/>
      <c r="G28" s="34"/>
      <c r="H28" s="34"/>
      <c r="I28" s="34"/>
      <c r="J28" s="34"/>
      <c r="K28" s="34"/>
      <c r="L28" s="34"/>
      <c r="M28" s="34"/>
      <c r="N28" s="34"/>
    </row>
    <row r="29" spans="2:14" ht="33" customHeight="1">
      <c r="B29" s="36" t="s">
        <v>54</v>
      </c>
      <c r="C29" s="36"/>
      <c r="D29" s="36"/>
      <c r="E29" s="36"/>
      <c r="F29" s="36"/>
      <c r="G29" s="36"/>
      <c r="H29" s="36"/>
      <c r="I29" s="36"/>
      <c r="J29" s="36"/>
      <c r="K29" s="36"/>
      <c r="L29" s="36"/>
      <c r="M29" s="36"/>
      <c r="N29" s="36"/>
    </row>
    <row r="30" spans="2:14" ht="12" customHeight="1">
      <c r="B30" s="34"/>
      <c r="C30" s="34"/>
      <c r="D30" s="34"/>
      <c r="E30" s="34"/>
      <c r="F30" s="34"/>
      <c r="G30" s="34"/>
      <c r="H30" s="34"/>
      <c r="I30" s="34"/>
      <c r="J30" s="34"/>
      <c r="K30" s="34"/>
      <c r="L30" s="34"/>
      <c r="M30" s="34"/>
      <c r="N30" s="34"/>
    </row>
    <row r="31" spans="2:14" ht="15.75">
      <c r="B31" s="35" t="s">
        <v>55</v>
      </c>
      <c r="C31" s="35"/>
      <c r="D31" s="35"/>
      <c r="E31" s="35"/>
      <c r="F31" s="35"/>
      <c r="G31" s="35"/>
      <c r="H31" s="35"/>
      <c r="I31" s="35"/>
      <c r="J31" s="35"/>
      <c r="K31" s="35"/>
      <c r="L31" s="35"/>
      <c r="M31" s="35"/>
      <c r="N31" s="35"/>
    </row>
    <row r="32" spans="2:14" ht="8.25" customHeight="1">
      <c r="B32" s="34"/>
      <c r="C32" s="34"/>
      <c r="D32" s="34"/>
      <c r="E32" s="34"/>
      <c r="F32" s="34"/>
      <c r="G32" s="34"/>
      <c r="H32" s="34"/>
      <c r="I32" s="34"/>
      <c r="J32" s="34"/>
      <c r="K32" s="34"/>
      <c r="L32" s="34"/>
      <c r="M32" s="34"/>
      <c r="N32" s="34"/>
    </row>
    <row r="33" spans="2:14" ht="45" customHeight="1">
      <c r="B33" s="36" t="s">
        <v>56</v>
      </c>
      <c r="C33" s="36"/>
      <c r="D33" s="36"/>
      <c r="E33" s="36"/>
      <c r="F33" s="36"/>
      <c r="G33" s="36"/>
      <c r="H33" s="36"/>
      <c r="I33" s="36"/>
      <c r="J33" s="36"/>
      <c r="K33" s="36"/>
      <c r="L33" s="36"/>
      <c r="M33" s="36"/>
      <c r="N33" s="36"/>
    </row>
    <row r="34" spans="2:14" ht="7.5" customHeight="1">
      <c r="B34" s="34"/>
      <c r="C34" s="34"/>
      <c r="D34" s="34"/>
      <c r="E34" s="34"/>
      <c r="F34" s="34"/>
      <c r="G34" s="34"/>
      <c r="H34" s="34"/>
      <c r="I34" s="34"/>
      <c r="J34" s="34"/>
      <c r="K34" s="34"/>
      <c r="L34" s="34"/>
      <c r="M34" s="34"/>
      <c r="N34" s="34"/>
    </row>
    <row r="35" spans="2:14" ht="15.75">
      <c r="B35" s="35" t="s">
        <v>57</v>
      </c>
      <c r="C35" s="35"/>
      <c r="D35" s="35"/>
      <c r="E35" s="35"/>
      <c r="F35" s="35"/>
      <c r="G35" s="35"/>
      <c r="H35" s="35"/>
      <c r="I35" s="35"/>
      <c r="J35" s="35"/>
      <c r="K35" s="35"/>
      <c r="L35" s="35"/>
      <c r="M35" s="35"/>
      <c r="N35" s="35"/>
    </row>
    <row r="36" spans="2:14" ht="6.75" customHeight="1">
      <c r="B36" s="34"/>
      <c r="C36" s="34"/>
      <c r="D36" s="34"/>
      <c r="E36" s="34"/>
      <c r="F36" s="34"/>
      <c r="G36" s="34"/>
      <c r="H36" s="34"/>
      <c r="I36" s="34"/>
      <c r="J36" s="34"/>
      <c r="K36" s="34"/>
      <c r="L36" s="34"/>
      <c r="M36" s="34"/>
      <c r="N36" s="34"/>
    </row>
    <row r="37" spans="2:14" ht="70.5" customHeight="1">
      <c r="B37" s="36" t="s">
        <v>58</v>
      </c>
      <c r="C37" s="36"/>
      <c r="D37" s="36"/>
      <c r="E37" s="36"/>
      <c r="F37" s="36"/>
      <c r="G37" s="36"/>
      <c r="H37" s="36"/>
      <c r="I37" s="36"/>
      <c r="J37" s="36"/>
      <c r="K37" s="36"/>
      <c r="L37" s="36"/>
      <c r="M37" s="36"/>
      <c r="N37" s="36"/>
    </row>
    <row r="38" spans="2:14" ht="7.5" customHeight="1">
      <c r="B38" s="34"/>
      <c r="C38" s="34"/>
      <c r="D38" s="34"/>
      <c r="E38" s="34"/>
      <c r="F38" s="34"/>
      <c r="G38" s="34"/>
      <c r="H38" s="34"/>
      <c r="I38" s="34"/>
      <c r="J38" s="34"/>
      <c r="K38" s="34"/>
      <c r="L38" s="34"/>
      <c r="M38" s="34"/>
      <c r="N38" s="34"/>
    </row>
    <row r="39" spans="2:14" ht="45.75" customHeight="1">
      <c r="B39" s="36" t="s">
        <v>59</v>
      </c>
      <c r="C39" s="36"/>
      <c r="D39" s="36"/>
      <c r="E39" s="36"/>
      <c r="F39" s="36"/>
      <c r="G39" s="36"/>
      <c r="H39" s="36"/>
      <c r="I39" s="36"/>
      <c r="J39" s="36"/>
      <c r="K39" s="36"/>
      <c r="L39" s="36"/>
      <c r="M39" s="36"/>
      <c r="N39" s="36"/>
    </row>
    <row r="40" spans="2:14" ht="10.5" customHeight="1">
      <c r="B40" s="34"/>
      <c r="C40" s="34"/>
      <c r="D40" s="34"/>
      <c r="E40" s="34"/>
      <c r="F40" s="34"/>
      <c r="G40" s="34"/>
      <c r="H40" s="34"/>
      <c r="I40" s="34"/>
      <c r="J40" s="34"/>
      <c r="K40" s="34"/>
      <c r="L40" s="34"/>
      <c r="M40" s="34"/>
      <c r="N40" s="34"/>
    </row>
    <row r="41" spans="2:14" ht="77.25" customHeight="1">
      <c r="B41" s="36" t="s">
        <v>60</v>
      </c>
      <c r="C41" s="36"/>
      <c r="D41" s="36"/>
      <c r="E41" s="36"/>
      <c r="F41" s="36"/>
      <c r="G41" s="36"/>
      <c r="H41" s="36"/>
      <c r="I41" s="36"/>
      <c r="J41" s="36"/>
      <c r="K41" s="36"/>
      <c r="L41" s="36"/>
      <c r="M41" s="36"/>
      <c r="N41" s="36"/>
    </row>
    <row r="42" spans="2:14" ht="9" customHeight="1">
      <c r="B42" s="34"/>
      <c r="C42" s="34"/>
      <c r="D42" s="34"/>
      <c r="E42" s="34"/>
      <c r="F42" s="34"/>
      <c r="G42" s="34"/>
      <c r="H42" s="34"/>
      <c r="I42" s="34"/>
      <c r="J42" s="34"/>
      <c r="K42" s="34"/>
      <c r="L42" s="34"/>
      <c r="M42" s="34"/>
      <c r="N42" s="34"/>
    </row>
    <row r="43" spans="2:14" ht="62.25" customHeight="1">
      <c r="B43" s="36" t="s">
        <v>61</v>
      </c>
      <c r="C43" s="36"/>
      <c r="D43" s="36"/>
      <c r="E43" s="36"/>
      <c r="F43" s="36"/>
      <c r="G43" s="36"/>
      <c r="H43" s="36"/>
      <c r="I43" s="36"/>
      <c r="J43" s="36"/>
      <c r="K43" s="36"/>
      <c r="L43" s="36"/>
      <c r="M43" s="36"/>
      <c r="N43" s="36"/>
    </row>
    <row r="44" spans="2:14" ht="9.75" customHeight="1">
      <c r="B44" s="34"/>
      <c r="C44" s="34"/>
      <c r="D44" s="34"/>
      <c r="E44" s="34"/>
      <c r="F44" s="34"/>
      <c r="G44" s="34"/>
      <c r="H44" s="34"/>
      <c r="I44" s="34"/>
      <c r="J44" s="34"/>
      <c r="K44" s="34"/>
      <c r="L44" s="34"/>
      <c r="M44" s="34"/>
      <c r="N44" s="34"/>
    </row>
    <row r="45" spans="2:14" ht="15.75">
      <c r="B45" s="35" t="s">
        <v>62</v>
      </c>
      <c r="C45" s="35"/>
      <c r="D45" s="35"/>
      <c r="E45" s="35"/>
      <c r="F45" s="35"/>
      <c r="G45" s="35"/>
      <c r="H45" s="35"/>
      <c r="I45" s="35"/>
      <c r="J45" s="35"/>
      <c r="K45" s="35"/>
      <c r="L45" s="35"/>
      <c r="M45" s="35"/>
      <c r="N45" s="35"/>
    </row>
    <row r="46" spans="2:14" ht="8.25" customHeight="1">
      <c r="B46" s="34"/>
      <c r="C46" s="34"/>
      <c r="D46" s="34"/>
      <c r="E46" s="34"/>
      <c r="F46" s="34"/>
      <c r="G46" s="34"/>
      <c r="H46" s="34"/>
      <c r="I46" s="34"/>
      <c r="J46" s="34"/>
      <c r="K46" s="34"/>
      <c r="L46" s="34"/>
      <c r="M46" s="34"/>
      <c r="N46" s="34"/>
    </row>
    <row r="47" spans="2:14" ht="36" customHeight="1">
      <c r="B47" s="36" t="s">
        <v>63</v>
      </c>
      <c r="C47" s="36"/>
      <c r="D47" s="36"/>
      <c r="E47" s="36"/>
      <c r="F47" s="36"/>
      <c r="G47" s="36"/>
      <c r="H47" s="36"/>
      <c r="I47" s="36"/>
      <c r="J47" s="36"/>
      <c r="K47" s="36"/>
      <c r="L47" s="36"/>
      <c r="M47" s="36"/>
      <c r="N47" s="36"/>
    </row>
    <row r="48" spans="2:14" ht="11.25" customHeight="1">
      <c r="B48" s="34"/>
      <c r="C48" s="34"/>
      <c r="D48" s="34"/>
      <c r="E48" s="34"/>
      <c r="F48" s="34"/>
      <c r="G48" s="34"/>
      <c r="H48" s="34"/>
      <c r="I48" s="34"/>
      <c r="J48" s="34"/>
      <c r="K48" s="34"/>
      <c r="L48" s="34"/>
      <c r="M48" s="34"/>
      <c r="N48" s="34"/>
    </row>
    <row r="49" spans="2:14" ht="31.5" customHeight="1">
      <c r="B49" s="36" t="s">
        <v>64</v>
      </c>
      <c r="C49" s="36"/>
      <c r="D49" s="36"/>
      <c r="E49" s="36"/>
      <c r="F49" s="36"/>
      <c r="G49" s="36"/>
      <c r="H49" s="36"/>
      <c r="I49" s="36"/>
      <c r="J49" s="36"/>
      <c r="K49" s="36"/>
      <c r="L49" s="36"/>
      <c r="M49" s="36"/>
      <c r="N49" s="36"/>
    </row>
    <row r="50" spans="2:14" ht="9.75" customHeight="1">
      <c r="B50" s="34"/>
      <c r="C50" s="34"/>
      <c r="D50" s="34"/>
      <c r="E50" s="34"/>
      <c r="F50" s="34"/>
      <c r="G50" s="34"/>
      <c r="H50" s="34"/>
      <c r="I50" s="34"/>
      <c r="J50" s="34"/>
      <c r="K50" s="34"/>
      <c r="L50" s="34"/>
      <c r="M50" s="34"/>
      <c r="N50" s="34"/>
    </row>
    <row r="51" spans="2:14" ht="49.5" customHeight="1">
      <c r="B51" s="41" t="s">
        <v>65</v>
      </c>
      <c r="C51" s="41"/>
      <c r="D51" s="41"/>
      <c r="E51" s="41"/>
      <c r="F51" s="41"/>
      <c r="G51" s="41"/>
      <c r="H51" s="41"/>
      <c r="I51" s="41"/>
      <c r="J51" s="41"/>
      <c r="K51" s="41"/>
      <c r="L51" s="41"/>
      <c r="M51" s="41"/>
      <c r="N51" s="41"/>
    </row>
  </sheetData>
  <sheetProtection sheet="1" objects="1" scenarios="1" formatCells="0" formatColumns="0" formatRows="0" insertColumns="0" insertRows="0" insertHyperlinks="0" deleteColumns="0" deleteRows="0" sort="0" autoFilter="0" pivotTables="0"/>
  <mergeCells count="48">
    <mergeCell ref="B1:N1"/>
    <mergeCell ref="B2:N2"/>
    <mergeCell ref="B3:N3"/>
    <mergeCell ref="B5:N5"/>
    <mergeCell ref="B6:N6"/>
    <mergeCell ref="B7:N7"/>
    <mergeCell ref="B8:N8"/>
    <mergeCell ref="B9:N9"/>
    <mergeCell ref="B10:N10"/>
    <mergeCell ref="B11:N11"/>
    <mergeCell ref="B12:N12"/>
    <mergeCell ref="B13:N13"/>
    <mergeCell ref="B14:N14"/>
    <mergeCell ref="B15:N15"/>
    <mergeCell ref="B16:N16"/>
    <mergeCell ref="D17:N17"/>
    <mergeCell ref="D18:N18"/>
    <mergeCell ref="D19:N19"/>
    <mergeCell ref="D20:N20"/>
    <mergeCell ref="D21:N21"/>
    <mergeCell ref="D22:N22"/>
    <mergeCell ref="D23:N23"/>
    <mergeCell ref="D24:N24"/>
    <mergeCell ref="D25:N25"/>
    <mergeCell ref="B28:N28"/>
    <mergeCell ref="B29:N29"/>
    <mergeCell ref="B30:N30"/>
    <mergeCell ref="B31:N31"/>
    <mergeCell ref="B32:N32"/>
    <mergeCell ref="B33:N33"/>
    <mergeCell ref="B34:N34"/>
    <mergeCell ref="B35:N35"/>
    <mergeCell ref="B36:N36"/>
    <mergeCell ref="B37:N37"/>
    <mergeCell ref="B38:N38"/>
    <mergeCell ref="B39:N39"/>
    <mergeCell ref="B40:N40"/>
    <mergeCell ref="B41:N41"/>
    <mergeCell ref="B42:N42"/>
    <mergeCell ref="B43:N43"/>
    <mergeCell ref="B44:N44"/>
    <mergeCell ref="B45:N45"/>
    <mergeCell ref="B46:N46"/>
    <mergeCell ref="B47:N47"/>
    <mergeCell ref="B48:N48"/>
    <mergeCell ref="B49:N49"/>
    <mergeCell ref="B50:N50"/>
    <mergeCell ref="B51:N51"/>
  </mergeCells>
  <printOptions/>
  <pageMargins left="0.7" right="0.7" top="0.5" bottom="0.5" header="0.5118055555555555" footer="0.5118055555555555"/>
  <pageSetup fitToHeight="1" fitToWidth="1" horizontalDpi="300" verticalDpi="300" orientation="portrait"/>
  <rowBreaks count="1" manualBreakCount="1">
    <brk id="34" max="255" man="1"/>
  </rowBreaks>
</worksheet>
</file>

<file path=xl/worksheets/sheet4.xml><?xml version="1.0" encoding="utf-8"?>
<worksheet xmlns="http://schemas.openxmlformats.org/spreadsheetml/2006/main" xmlns:r="http://schemas.openxmlformats.org/officeDocument/2006/relationships">
  <sheetPr>
    <tabColor indexed="47"/>
  </sheetPr>
  <dimension ref="B1:AL60"/>
  <sheetViews>
    <sheetView workbookViewId="0" topLeftCell="A1">
      <selection activeCell="A4" sqref="A4"/>
    </sheetView>
  </sheetViews>
  <sheetFormatPr defaultColWidth="9.140625" defaultRowHeight="12.75"/>
  <cols>
    <col min="1" max="1" width="4.421875" style="0" customWidth="1"/>
    <col min="2" max="2" width="12.421875" style="0" customWidth="1"/>
    <col min="3" max="3" width="33.8515625" style="0" customWidth="1"/>
    <col min="4" max="4" width="8.57421875" style="0" customWidth="1"/>
    <col min="5" max="5" width="8.140625" style="0" customWidth="1"/>
    <col min="6" max="6" width="9.8515625" style="0" customWidth="1"/>
    <col min="8" max="8" width="8.8515625" style="0" customWidth="1"/>
    <col min="9" max="9" width="9.28125" style="0" customWidth="1"/>
    <col min="10" max="10" width="8.421875" style="0" customWidth="1"/>
    <col min="11" max="11" width="36.7109375" style="0" customWidth="1"/>
    <col min="12" max="12" width="9.7109375" style="0" customWidth="1"/>
    <col min="13" max="13" width="9.421875" style="0" customWidth="1"/>
    <col min="14" max="14" width="9.57421875" style="0" customWidth="1"/>
    <col min="15" max="15" width="10.00390625" style="0" customWidth="1"/>
    <col min="16" max="16" width="11.140625" style="0" customWidth="1"/>
    <col min="17" max="17" width="10.57421875" style="0" customWidth="1"/>
    <col min="18" max="18" width="11.421875" style="16" customWidth="1"/>
    <col min="19" max="19" width="4.28125" style="0" customWidth="1"/>
    <col min="33" max="33" width="17.8515625" style="0" customWidth="1"/>
    <col min="34" max="34" width="3.28125" style="0" customWidth="1"/>
    <col min="38" max="38" width="12.28125" style="0" customWidth="1"/>
  </cols>
  <sheetData>
    <row r="1" spans="2:21" ht="21.75">
      <c r="B1" s="28" t="s">
        <v>0</v>
      </c>
      <c r="C1" s="28"/>
      <c r="D1" s="28"/>
      <c r="E1" s="28"/>
      <c r="F1" s="28"/>
      <c r="G1" s="28"/>
      <c r="H1" s="28"/>
      <c r="I1" s="28"/>
      <c r="J1" s="28"/>
      <c r="K1" s="28"/>
      <c r="L1" s="28"/>
      <c r="M1" s="28"/>
      <c r="N1" s="28"/>
      <c r="O1" s="28"/>
      <c r="P1" s="28"/>
      <c r="Q1" s="28"/>
      <c r="R1" s="28"/>
      <c r="S1" s="42"/>
      <c r="T1" s="42"/>
      <c r="U1" s="42"/>
    </row>
    <row r="2" spans="2:21" ht="16.5" customHeight="1">
      <c r="B2" s="29" t="str">
        <f>'A - Introduction'!B2</f>
        <v>Version 1.1</v>
      </c>
      <c r="C2" s="29"/>
      <c r="D2" s="29"/>
      <c r="E2" s="29"/>
      <c r="F2" s="29"/>
      <c r="G2" s="29"/>
      <c r="H2" s="29"/>
      <c r="I2" s="29"/>
      <c r="J2" s="29"/>
      <c r="K2" s="29"/>
      <c r="L2" s="29"/>
      <c r="M2" s="29"/>
      <c r="N2" s="29"/>
      <c r="O2" s="29"/>
      <c r="P2" s="29"/>
      <c r="Q2" s="29"/>
      <c r="R2" s="29"/>
      <c r="S2" s="42"/>
      <c r="T2" s="42"/>
      <c r="U2" s="42"/>
    </row>
    <row r="3" spans="2:21" ht="13.5" customHeight="1">
      <c r="B3" s="30" t="str">
        <f>'A - Introduction'!B3</f>
        <v>Last Modified: October 2, 2009</v>
      </c>
      <c r="C3" s="30"/>
      <c r="D3" s="30"/>
      <c r="E3" s="30"/>
      <c r="F3" s="30"/>
      <c r="G3" s="30"/>
      <c r="H3" s="30"/>
      <c r="I3" s="30"/>
      <c r="J3" s="30"/>
      <c r="K3" s="30"/>
      <c r="L3" s="30"/>
      <c r="M3" s="30"/>
      <c r="N3" s="30"/>
      <c r="O3" s="30"/>
      <c r="P3" s="30"/>
      <c r="Q3" s="30"/>
      <c r="R3" s="30"/>
      <c r="S3" s="42"/>
      <c r="T3" s="42"/>
      <c r="U3" s="42"/>
    </row>
    <row r="5" spans="2:18" ht="18">
      <c r="B5" s="31" t="s">
        <v>66</v>
      </c>
      <c r="C5" s="31"/>
      <c r="D5" s="31"/>
      <c r="E5" s="31"/>
      <c r="F5" s="31"/>
      <c r="G5" s="31"/>
      <c r="H5" s="31"/>
      <c r="I5" s="31"/>
      <c r="J5" s="31"/>
      <c r="K5" s="31"/>
      <c r="L5" s="31"/>
      <c r="M5" s="31"/>
      <c r="N5" s="31"/>
      <c r="O5" s="31"/>
      <c r="P5" s="31"/>
      <c r="Q5" s="31"/>
      <c r="R5" s="31"/>
    </row>
    <row r="6" ht="13.5"/>
    <row r="7" spans="2:18" ht="16.5" customHeight="1">
      <c r="B7" s="43" t="s">
        <v>67</v>
      </c>
      <c r="C7" s="44" t="s">
        <v>68</v>
      </c>
      <c r="D7" s="45" t="s">
        <v>69</v>
      </c>
      <c r="E7" s="45"/>
      <c r="F7" s="45"/>
      <c r="G7" s="45"/>
      <c r="H7" s="45"/>
      <c r="I7" s="45"/>
      <c r="J7" s="45"/>
      <c r="K7" s="46" t="s">
        <v>70</v>
      </c>
      <c r="L7" s="46"/>
      <c r="M7" s="46"/>
      <c r="N7" s="46"/>
      <c r="O7" s="46"/>
      <c r="P7" s="46"/>
      <c r="Q7" s="46"/>
      <c r="R7" s="46"/>
    </row>
    <row r="8" spans="2:18" ht="12.75" customHeight="1">
      <c r="B8" s="43"/>
      <c r="C8" s="44"/>
      <c r="D8" s="47" t="s">
        <v>71</v>
      </c>
      <c r="E8" s="47"/>
      <c r="F8" s="47" t="s">
        <v>72</v>
      </c>
      <c r="G8" s="48" t="s">
        <v>73</v>
      </c>
      <c r="H8" s="48" t="s">
        <v>74</v>
      </c>
      <c r="I8" s="48" t="s">
        <v>75</v>
      </c>
      <c r="J8" s="48" t="s">
        <v>76</v>
      </c>
      <c r="K8" s="46"/>
      <c r="L8" s="46"/>
      <c r="M8" s="46"/>
      <c r="N8" s="46"/>
      <c r="O8" s="46"/>
      <c r="P8" s="46"/>
      <c r="Q8" s="46"/>
      <c r="R8" s="46"/>
    </row>
    <row r="9" spans="2:26" ht="12.75" customHeight="1">
      <c r="B9" s="43"/>
      <c r="C9" s="44"/>
      <c r="D9" s="49" t="s">
        <v>77</v>
      </c>
      <c r="E9" s="49" t="s">
        <v>78</v>
      </c>
      <c r="F9" s="49" t="s">
        <v>79</v>
      </c>
      <c r="G9" s="50" t="s">
        <v>80</v>
      </c>
      <c r="H9" s="50" t="s">
        <v>81</v>
      </c>
      <c r="I9" s="50" t="s">
        <v>82</v>
      </c>
      <c r="J9" s="50" t="s">
        <v>83</v>
      </c>
      <c r="K9" s="46"/>
      <c r="L9" s="46"/>
      <c r="M9" s="46"/>
      <c r="N9" s="46"/>
      <c r="O9" s="46"/>
      <c r="P9" s="46"/>
      <c r="Q9" s="46"/>
      <c r="R9" s="46"/>
      <c r="S9" s="20"/>
      <c r="T9" s="20"/>
      <c r="U9" s="20"/>
      <c r="V9" s="20"/>
      <c r="W9" s="20"/>
      <c r="X9" s="20"/>
      <c r="Y9" s="20"/>
      <c r="Z9" s="20"/>
    </row>
    <row r="10" spans="2:26" ht="12.75" customHeight="1">
      <c r="B10" s="51" t="s">
        <v>84</v>
      </c>
      <c r="C10" s="51"/>
      <c r="D10" s="51"/>
      <c r="E10" s="51"/>
      <c r="F10" s="51"/>
      <c r="G10" s="51"/>
      <c r="H10" s="51"/>
      <c r="I10" s="51"/>
      <c r="J10" s="51"/>
      <c r="K10" s="51"/>
      <c r="L10" s="51"/>
      <c r="M10" s="51"/>
      <c r="N10" s="51"/>
      <c r="O10" s="51"/>
      <c r="P10" s="51"/>
      <c r="Q10" s="51"/>
      <c r="R10" s="51"/>
      <c r="S10" s="20"/>
      <c r="T10" s="20"/>
      <c r="U10" s="20"/>
      <c r="V10" s="20"/>
      <c r="W10" s="20"/>
      <c r="X10" s="20"/>
      <c r="Y10" s="20"/>
      <c r="Z10" s="20"/>
    </row>
    <row r="11" spans="2:26" ht="110.25" customHeight="1">
      <c r="B11" s="52" t="s">
        <v>85</v>
      </c>
      <c r="C11" s="53" t="s">
        <v>86</v>
      </c>
      <c r="D11" s="54">
        <v>0.22</v>
      </c>
      <c r="E11" s="54">
        <v>0.22</v>
      </c>
      <c r="F11" s="54">
        <v>0.22</v>
      </c>
      <c r="G11" s="54">
        <v>0.22</v>
      </c>
      <c r="H11" s="54">
        <v>0.22</v>
      </c>
      <c r="I11" s="54">
        <v>0.22</v>
      </c>
      <c r="J11" s="54">
        <v>0.22</v>
      </c>
      <c r="K11" s="55" t="s">
        <v>87</v>
      </c>
      <c r="L11" s="55"/>
      <c r="M11" s="55"/>
      <c r="N11" s="55"/>
      <c r="O11" s="55"/>
      <c r="P11" s="55"/>
      <c r="Q11" s="55"/>
      <c r="R11" s="55"/>
      <c r="S11" s="20"/>
      <c r="T11" s="20"/>
      <c r="U11" s="20"/>
      <c r="V11" s="20"/>
      <c r="W11" s="20"/>
      <c r="X11" s="20"/>
      <c r="Y11" s="20"/>
      <c r="Z11" s="20"/>
    </row>
    <row r="12" spans="2:26" ht="111" customHeight="1">
      <c r="B12" s="52" t="s">
        <v>88</v>
      </c>
      <c r="C12" s="53" t="s">
        <v>89</v>
      </c>
      <c r="D12" s="54">
        <v>0.05</v>
      </c>
      <c r="E12" s="54">
        <v>0.05</v>
      </c>
      <c r="F12" s="54">
        <v>0.05</v>
      </c>
      <c r="G12" s="54">
        <v>0.05</v>
      </c>
      <c r="H12" s="54">
        <v>0.05</v>
      </c>
      <c r="I12" s="54">
        <v>0.05</v>
      </c>
      <c r="J12" s="54">
        <v>0.05</v>
      </c>
      <c r="K12" s="55" t="s">
        <v>90</v>
      </c>
      <c r="L12" s="55"/>
      <c r="M12" s="55"/>
      <c r="N12" s="55"/>
      <c r="O12" s="55"/>
      <c r="P12" s="55"/>
      <c r="Q12" s="55"/>
      <c r="R12" s="55"/>
      <c r="S12" s="20"/>
      <c r="T12" s="20"/>
      <c r="U12" s="20"/>
      <c r="V12" s="20"/>
      <c r="W12" s="20"/>
      <c r="X12" s="20"/>
      <c r="Y12" s="20"/>
      <c r="Z12" s="20"/>
    </row>
    <row r="13" spans="2:26" ht="72" customHeight="1">
      <c r="B13" s="56" t="s">
        <v>91</v>
      </c>
      <c r="C13" s="53" t="s">
        <v>92</v>
      </c>
      <c r="D13" s="54">
        <v>6.9</v>
      </c>
      <c r="E13" s="54">
        <v>6.9</v>
      </c>
      <c r="F13" s="54">
        <v>6.9</v>
      </c>
      <c r="G13" s="54">
        <v>6.9</v>
      </c>
      <c r="H13" s="54">
        <v>6.9</v>
      </c>
      <c r="I13" s="54">
        <v>6.9</v>
      </c>
      <c r="J13" s="54">
        <v>6.9</v>
      </c>
      <c r="K13" s="55" t="s">
        <v>93</v>
      </c>
      <c r="L13" s="55"/>
      <c r="M13" s="55"/>
      <c r="N13" s="55"/>
      <c r="O13" s="55"/>
      <c r="P13" s="55"/>
      <c r="Q13" s="55"/>
      <c r="R13" s="55"/>
      <c r="S13" s="20"/>
      <c r="T13" s="20"/>
      <c r="U13" s="20"/>
      <c r="V13" s="20"/>
      <c r="W13" s="20"/>
      <c r="X13" s="20"/>
      <c r="Y13" s="20"/>
      <c r="Z13" s="20"/>
    </row>
    <row r="14" spans="2:26" ht="84" customHeight="1">
      <c r="B14" s="56" t="s">
        <v>94</v>
      </c>
      <c r="C14" s="53" t="s">
        <v>95</v>
      </c>
      <c r="D14" s="57">
        <v>0.5</v>
      </c>
      <c r="E14" s="57">
        <v>0.5</v>
      </c>
      <c r="F14" s="57">
        <v>0.5</v>
      </c>
      <c r="G14" s="57">
        <v>0.5</v>
      </c>
      <c r="H14" s="57">
        <v>0.5</v>
      </c>
      <c r="I14" s="57">
        <v>0.5</v>
      </c>
      <c r="J14" s="57">
        <v>0.5</v>
      </c>
      <c r="K14" s="55" t="s">
        <v>96</v>
      </c>
      <c r="L14" s="55"/>
      <c r="M14" s="55"/>
      <c r="N14" s="55"/>
      <c r="O14" s="55"/>
      <c r="P14" s="55"/>
      <c r="Q14" s="55"/>
      <c r="R14" s="55"/>
      <c r="S14" s="20"/>
      <c r="T14" s="20"/>
      <c r="U14" s="20"/>
      <c r="V14" s="20"/>
      <c r="W14" s="20"/>
      <c r="X14" s="20"/>
      <c r="Y14" s="20"/>
      <c r="Z14" s="20"/>
    </row>
    <row r="15" spans="2:26" ht="12.75" customHeight="1">
      <c r="B15" s="58" t="s">
        <v>97</v>
      </c>
      <c r="C15" s="58"/>
      <c r="D15" s="58"/>
      <c r="E15" s="58"/>
      <c r="F15" s="58"/>
      <c r="G15" s="58"/>
      <c r="H15" s="58"/>
      <c r="I15" s="58"/>
      <c r="J15" s="58"/>
      <c r="K15" s="58"/>
      <c r="L15" s="58"/>
      <c r="M15" s="58"/>
      <c r="N15" s="58"/>
      <c r="O15" s="58"/>
      <c r="P15" s="58"/>
      <c r="Q15" s="58"/>
      <c r="R15" s="58"/>
      <c r="S15" s="20"/>
      <c r="T15" s="20"/>
      <c r="U15" s="20"/>
      <c r="V15" s="20"/>
      <c r="W15" s="20"/>
      <c r="X15" s="20"/>
      <c r="Y15" s="20"/>
      <c r="Z15" s="20"/>
    </row>
    <row r="16" spans="2:26" ht="60.75" customHeight="1">
      <c r="B16" s="52" t="s">
        <v>85</v>
      </c>
      <c r="C16" s="53" t="s">
        <v>98</v>
      </c>
      <c r="D16" s="54">
        <v>0.22</v>
      </c>
      <c r="E16" s="54">
        <v>0.22</v>
      </c>
      <c r="F16" s="54">
        <v>0.22</v>
      </c>
      <c r="G16" s="54">
        <v>0.22</v>
      </c>
      <c r="H16" s="54">
        <v>0.22</v>
      </c>
      <c r="I16" s="54">
        <v>0.22</v>
      </c>
      <c r="J16" s="54">
        <v>0.22</v>
      </c>
      <c r="K16" s="59" t="s">
        <v>99</v>
      </c>
      <c r="L16" s="59"/>
      <c r="M16" s="59"/>
      <c r="N16" s="59"/>
      <c r="O16" s="59"/>
      <c r="P16" s="59"/>
      <c r="Q16" s="59"/>
      <c r="R16" s="59"/>
      <c r="S16" s="20"/>
      <c r="T16" s="20"/>
      <c r="U16" s="20"/>
      <c r="V16" s="20"/>
      <c r="W16" s="20"/>
      <c r="X16" s="20"/>
      <c r="Y16" s="20"/>
      <c r="Z16" s="20"/>
    </row>
    <row r="17" spans="2:26" ht="84.75" customHeight="1">
      <c r="B17" s="52" t="s">
        <v>88</v>
      </c>
      <c r="C17" s="53" t="s">
        <v>100</v>
      </c>
      <c r="D17" s="54">
        <v>0.05</v>
      </c>
      <c r="E17" s="54">
        <v>0.05</v>
      </c>
      <c r="F17" s="54">
        <v>0.05</v>
      </c>
      <c r="G17" s="54">
        <v>0.05</v>
      </c>
      <c r="H17" s="54">
        <v>0.05</v>
      </c>
      <c r="I17" s="54">
        <v>0.05</v>
      </c>
      <c r="J17" s="54">
        <v>0.05</v>
      </c>
      <c r="K17" s="59" t="s">
        <v>101</v>
      </c>
      <c r="L17" s="59"/>
      <c r="M17" s="59"/>
      <c r="N17" s="59"/>
      <c r="O17" s="59"/>
      <c r="P17" s="59"/>
      <c r="Q17" s="59"/>
      <c r="R17" s="59"/>
      <c r="S17" s="20"/>
      <c r="T17" s="20"/>
      <c r="U17" s="20"/>
      <c r="V17" s="20"/>
      <c r="W17" s="20"/>
      <c r="X17" s="20"/>
      <c r="Y17" s="20"/>
      <c r="Z17" s="20"/>
    </row>
    <row r="18" spans="2:26" ht="72" customHeight="1">
      <c r="B18" s="56" t="s">
        <v>91</v>
      </c>
      <c r="C18" s="53" t="s">
        <v>102</v>
      </c>
      <c r="D18" s="54">
        <v>6.9</v>
      </c>
      <c r="E18" s="54">
        <v>6.9</v>
      </c>
      <c r="F18" s="54">
        <v>6.9</v>
      </c>
      <c r="G18" s="54">
        <v>6.9</v>
      </c>
      <c r="H18" s="54">
        <v>6.9</v>
      </c>
      <c r="I18" s="54">
        <v>6.9</v>
      </c>
      <c r="J18" s="54">
        <v>6.9</v>
      </c>
      <c r="K18" s="59" t="s">
        <v>103</v>
      </c>
      <c r="L18" s="59"/>
      <c r="M18" s="59"/>
      <c r="N18" s="59"/>
      <c r="O18" s="59"/>
      <c r="P18" s="59"/>
      <c r="Q18" s="59"/>
      <c r="R18" s="59"/>
      <c r="S18" s="20"/>
      <c r="T18" s="20"/>
      <c r="U18" s="20"/>
      <c r="V18" s="20"/>
      <c r="W18" s="20"/>
      <c r="X18" s="20"/>
      <c r="Y18" s="20"/>
      <c r="Z18" s="20"/>
    </row>
    <row r="19" spans="2:26" ht="96.75" customHeight="1">
      <c r="B19" s="56" t="s">
        <v>94</v>
      </c>
      <c r="C19" s="53" t="s">
        <v>104</v>
      </c>
      <c r="D19" s="57">
        <v>0.5</v>
      </c>
      <c r="E19" s="57">
        <v>0.5</v>
      </c>
      <c r="F19" s="57">
        <v>0.5</v>
      </c>
      <c r="G19" s="57">
        <v>0.5</v>
      </c>
      <c r="H19" s="57">
        <v>0.5</v>
      </c>
      <c r="I19" s="57">
        <v>0.5</v>
      </c>
      <c r="J19" s="57">
        <v>0.5</v>
      </c>
      <c r="K19" s="59" t="s">
        <v>105</v>
      </c>
      <c r="L19" s="59"/>
      <c r="M19" s="59"/>
      <c r="N19" s="59"/>
      <c r="O19" s="59"/>
      <c r="P19" s="59"/>
      <c r="Q19" s="59"/>
      <c r="R19" s="59"/>
      <c r="S19" s="20"/>
      <c r="T19" s="20"/>
      <c r="U19" s="20"/>
      <c r="V19" s="20"/>
      <c r="W19" s="20"/>
      <c r="X19" s="20"/>
      <c r="Y19" s="20"/>
      <c r="Z19" s="20"/>
    </row>
    <row r="20" spans="2:26" ht="12.75" customHeight="1">
      <c r="B20" s="60" t="s">
        <v>106</v>
      </c>
      <c r="C20" s="60"/>
      <c r="D20" s="60"/>
      <c r="E20" s="60"/>
      <c r="F20" s="60"/>
      <c r="G20" s="60"/>
      <c r="H20" s="60"/>
      <c r="I20" s="60"/>
      <c r="J20" s="60"/>
      <c r="K20" s="60"/>
      <c r="L20" s="60"/>
      <c r="M20" s="60"/>
      <c r="N20" s="60"/>
      <c r="O20" s="60"/>
      <c r="P20" s="60"/>
      <c r="Q20" s="60"/>
      <c r="R20" s="60"/>
      <c r="S20" s="20"/>
      <c r="T20" s="20"/>
      <c r="U20" s="20"/>
      <c r="V20" s="20"/>
      <c r="W20" s="20"/>
      <c r="X20" s="20"/>
      <c r="Y20" s="20"/>
      <c r="Z20" s="20"/>
    </row>
    <row r="21" spans="2:26" ht="26.25" customHeight="1">
      <c r="B21" s="61" t="s">
        <v>107</v>
      </c>
      <c r="C21" s="62" t="s">
        <v>108</v>
      </c>
      <c r="D21" s="63">
        <v>0.008</v>
      </c>
      <c r="E21" s="63">
        <v>0.008</v>
      </c>
      <c r="F21" s="63">
        <v>0.008</v>
      </c>
      <c r="G21" s="63">
        <v>0.003</v>
      </c>
      <c r="H21" s="63">
        <v>0.003</v>
      </c>
      <c r="I21" s="63">
        <v>0.002</v>
      </c>
      <c r="J21" s="63">
        <v>0.002</v>
      </c>
      <c r="K21" s="64" t="s">
        <v>109</v>
      </c>
      <c r="L21" s="64"/>
      <c r="M21" s="64"/>
      <c r="N21" s="64"/>
      <c r="O21" s="64"/>
      <c r="P21" s="64"/>
      <c r="Q21" s="64"/>
      <c r="R21" s="64"/>
      <c r="S21" s="20"/>
      <c r="T21" s="20"/>
      <c r="U21" s="20"/>
      <c r="V21" s="20"/>
      <c r="W21" s="20"/>
      <c r="X21" s="20"/>
      <c r="Y21" s="20"/>
      <c r="Z21" s="20"/>
    </row>
    <row r="22" spans="2:26" ht="15">
      <c r="B22" s="58" t="s">
        <v>110</v>
      </c>
      <c r="C22" s="58"/>
      <c r="D22" s="58"/>
      <c r="E22" s="58"/>
      <c r="F22" s="58"/>
      <c r="G22" s="58"/>
      <c r="H22" s="58"/>
      <c r="I22" s="58"/>
      <c r="J22" s="58"/>
      <c r="K22" s="58"/>
      <c r="L22" s="58"/>
      <c r="M22" s="58"/>
      <c r="N22" s="58"/>
      <c r="O22" s="58"/>
      <c r="P22" s="58"/>
      <c r="Q22" s="58"/>
      <c r="R22" s="58"/>
      <c r="S22" s="20"/>
      <c r="T22" s="20"/>
      <c r="U22" s="20"/>
      <c r="V22" s="20"/>
      <c r="W22" s="20"/>
      <c r="X22" s="20"/>
      <c r="Y22" s="20"/>
      <c r="Z22" s="20"/>
    </row>
    <row r="23" spans="2:26" ht="51.75" customHeight="1">
      <c r="B23" s="65" t="s">
        <v>111</v>
      </c>
      <c r="C23" s="66" t="s">
        <v>112</v>
      </c>
      <c r="D23" s="67">
        <v>60</v>
      </c>
      <c r="E23" s="68">
        <v>60</v>
      </c>
      <c r="F23" s="68">
        <v>60</v>
      </c>
      <c r="G23" s="68">
        <v>60</v>
      </c>
      <c r="H23" s="68">
        <v>60</v>
      </c>
      <c r="I23" s="68">
        <v>60</v>
      </c>
      <c r="J23" s="68">
        <v>27.5</v>
      </c>
      <c r="K23" s="69" t="s">
        <v>113</v>
      </c>
      <c r="L23" s="69"/>
      <c r="M23" s="69"/>
      <c r="N23" s="69"/>
      <c r="O23" s="69"/>
      <c r="P23" s="69"/>
      <c r="Q23" s="69"/>
      <c r="R23" s="69"/>
      <c r="S23" s="70"/>
      <c r="T23" s="70"/>
      <c r="U23" s="70"/>
      <c r="V23" s="70"/>
      <c r="W23" s="70"/>
      <c r="X23" s="70"/>
      <c r="Y23" s="70"/>
      <c r="Z23" s="20"/>
    </row>
    <row r="24" spans="2:26" ht="72" customHeight="1">
      <c r="B24" s="65" t="s">
        <v>114</v>
      </c>
      <c r="C24" s="66" t="s">
        <v>115</v>
      </c>
      <c r="D24" s="67">
        <v>50</v>
      </c>
      <c r="E24" s="67">
        <v>50</v>
      </c>
      <c r="F24" s="67">
        <v>50</v>
      </c>
      <c r="G24" s="67">
        <v>50</v>
      </c>
      <c r="H24" s="67">
        <v>50</v>
      </c>
      <c r="I24" s="67">
        <v>50</v>
      </c>
      <c r="J24" s="68">
        <v>22.5</v>
      </c>
      <c r="K24" s="69"/>
      <c r="L24" s="69"/>
      <c r="M24" s="69"/>
      <c r="N24" s="69"/>
      <c r="O24" s="69"/>
      <c r="P24" s="69"/>
      <c r="Q24" s="69"/>
      <c r="R24" s="69"/>
      <c r="S24" s="20"/>
      <c r="T24" s="20"/>
      <c r="U24" s="20"/>
      <c r="V24" s="20"/>
      <c r="W24" s="20"/>
      <c r="X24" s="20"/>
      <c r="Y24" s="20"/>
      <c r="Z24" s="20"/>
    </row>
    <row r="25" spans="2:18" ht="57" customHeight="1">
      <c r="B25" s="65" t="s">
        <v>116</v>
      </c>
      <c r="C25" s="66" t="s">
        <v>117</v>
      </c>
      <c r="D25" s="71">
        <v>8</v>
      </c>
      <c r="E25" s="72">
        <v>9.5</v>
      </c>
      <c r="F25" s="72">
        <v>10.9</v>
      </c>
      <c r="G25" s="72">
        <v>12.4</v>
      </c>
      <c r="H25" s="72">
        <v>15.1</v>
      </c>
      <c r="I25" s="72">
        <v>16.5</v>
      </c>
      <c r="J25" s="72">
        <v>15.9</v>
      </c>
      <c r="K25" s="69" t="s">
        <v>118</v>
      </c>
      <c r="L25" s="69"/>
      <c r="M25" s="69"/>
      <c r="N25" s="69"/>
      <c r="O25" s="69"/>
      <c r="P25" s="69"/>
      <c r="Q25" s="69"/>
      <c r="R25" s="69"/>
    </row>
    <row r="26" spans="2:18" ht="65.25" customHeight="1">
      <c r="B26" s="73" t="s">
        <v>119</v>
      </c>
      <c r="C26" s="53" t="s">
        <v>120</v>
      </c>
      <c r="D26" s="74">
        <v>0.006</v>
      </c>
      <c r="E26" s="74">
        <v>0.006</v>
      </c>
      <c r="F26" s="74">
        <v>0.006</v>
      </c>
      <c r="G26" s="74">
        <v>0.005</v>
      </c>
      <c r="H26" s="74">
        <v>0.005</v>
      </c>
      <c r="I26" s="74">
        <v>0.005</v>
      </c>
      <c r="J26" s="74">
        <v>0.003</v>
      </c>
      <c r="K26" s="75" t="s">
        <v>121</v>
      </c>
      <c r="L26" s="75"/>
      <c r="M26" s="75"/>
      <c r="N26" s="75"/>
      <c r="O26" s="75"/>
      <c r="P26" s="75"/>
      <c r="Q26" s="75"/>
      <c r="R26" s="75"/>
    </row>
    <row r="27" spans="2:38" ht="27" customHeight="1">
      <c r="B27" s="73" t="s">
        <v>122</v>
      </c>
      <c r="C27" s="76" t="s">
        <v>123</v>
      </c>
      <c r="D27" s="77">
        <v>1155</v>
      </c>
      <c r="E27" s="77">
        <v>1270</v>
      </c>
      <c r="F27" s="77">
        <v>1851</v>
      </c>
      <c r="G27" s="77">
        <v>2467</v>
      </c>
      <c r="H27" s="77">
        <v>3910</v>
      </c>
      <c r="I27" s="77">
        <v>4850</v>
      </c>
      <c r="J27" s="77">
        <v>5000</v>
      </c>
      <c r="K27" s="64" t="s">
        <v>124</v>
      </c>
      <c r="L27" s="64"/>
      <c r="M27" s="64"/>
      <c r="N27" s="64"/>
      <c r="O27" s="64"/>
      <c r="P27" s="64"/>
      <c r="Q27" s="64"/>
      <c r="R27" s="64"/>
      <c r="T27" s="78" t="s">
        <v>125</v>
      </c>
      <c r="U27" s="78"/>
      <c r="V27" s="78"/>
      <c r="W27" s="78"/>
      <c r="X27" s="78"/>
      <c r="Y27" s="78"/>
      <c r="Z27" s="78"/>
      <c r="AA27" s="78"/>
      <c r="AB27" s="78"/>
      <c r="AC27" s="78"/>
      <c r="AD27" s="78"/>
      <c r="AE27" s="78"/>
      <c r="AF27" s="78"/>
      <c r="AG27" s="78"/>
      <c r="AI27" s="78" t="s">
        <v>126</v>
      </c>
      <c r="AJ27" s="78"/>
      <c r="AK27" s="78"/>
      <c r="AL27" s="78"/>
    </row>
    <row r="28" spans="2:38" ht="13.5">
      <c r="B28" s="73"/>
      <c r="C28" s="76"/>
      <c r="D28" s="77"/>
      <c r="E28" s="77"/>
      <c r="F28" s="77"/>
      <c r="G28" s="77"/>
      <c r="H28" s="77"/>
      <c r="I28" s="77"/>
      <c r="J28" s="77"/>
      <c r="K28" s="79" t="s">
        <v>127</v>
      </c>
      <c r="L28" s="80" t="s">
        <v>128</v>
      </c>
      <c r="M28" s="80"/>
      <c r="N28" s="80"/>
      <c r="O28" s="80"/>
      <c r="P28" s="80"/>
      <c r="Q28" s="80"/>
      <c r="R28" s="80"/>
      <c r="T28" s="81" t="s">
        <v>127</v>
      </c>
      <c r="U28" s="82"/>
      <c r="V28" s="82"/>
      <c r="W28" s="82"/>
      <c r="X28" s="82"/>
      <c r="Y28" s="82"/>
      <c r="Z28" s="82"/>
      <c r="AA28" s="82"/>
      <c r="AB28" s="82"/>
      <c r="AC28" s="82"/>
      <c r="AD28" s="82"/>
      <c r="AE28" s="82"/>
      <c r="AF28" s="82"/>
      <c r="AG28" s="83" t="s">
        <v>129</v>
      </c>
      <c r="AI28" s="81" t="s">
        <v>127</v>
      </c>
      <c r="AJ28" s="82"/>
      <c r="AK28" s="82"/>
      <c r="AL28" s="83" t="s">
        <v>130</v>
      </c>
    </row>
    <row r="29" spans="2:38" ht="12.75">
      <c r="B29" s="73"/>
      <c r="C29" s="76"/>
      <c r="D29" s="77"/>
      <c r="E29" s="77"/>
      <c r="F29" s="77"/>
      <c r="G29" s="77"/>
      <c r="H29" s="77"/>
      <c r="I29" s="77"/>
      <c r="J29" s="77"/>
      <c r="K29" s="79"/>
      <c r="L29" s="84" t="s">
        <v>131</v>
      </c>
      <c r="M29" s="84" t="s">
        <v>132</v>
      </c>
      <c r="N29" s="84" t="s">
        <v>133</v>
      </c>
      <c r="O29" s="85" t="s">
        <v>134</v>
      </c>
      <c r="P29" s="85" t="s">
        <v>135</v>
      </c>
      <c r="Q29" s="85" t="s">
        <v>136</v>
      </c>
      <c r="R29" s="80" t="s">
        <v>83</v>
      </c>
      <c r="T29" s="81"/>
      <c r="U29" s="82" t="s">
        <v>131</v>
      </c>
      <c r="V29" s="82"/>
      <c r="W29" s="82" t="s">
        <v>137</v>
      </c>
      <c r="X29" s="82"/>
      <c r="Y29" s="82" t="s">
        <v>138</v>
      </c>
      <c r="Z29" s="82"/>
      <c r="AA29" s="86" t="s">
        <v>134</v>
      </c>
      <c r="AB29" s="86"/>
      <c r="AC29" s="86" t="s">
        <v>135</v>
      </c>
      <c r="AD29" s="86"/>
      <c r="AE29" s="86" t="s">
        <v>136</v>
      </c>
      <c r="AF29" s="86"/>
      <c r="AG29" s="83" t="s">
        <v>139</v>
      </c>
      <c r="AI29" s="81"/>
      <c r="AJ29" s="86" t="s">
        <v>83</v>
      </c>
      <c r="AK29" s="86"/>
      <c r="AL29" s="83" t="s">
        <v>139</v>
      </c>
    </row>
    <row r="30" spans="2:38" ht="12.75">
      <c r="B30" s="73"/>
      <c r="C30" s="76"/>
      <c r="D30" s="77"/>
      <c r="E30" s="77"/>
      <c r="F30" s="77"/>
      <c r="G30" s="77"/>
      <c r="H30" s="77"/>
      <c r="I30" s="77"/>
      <c r="J30" s="77"/>
      <c r="K30" s="79" t="s">
        <v>140</v>
      </c>
      <c r="L30" s="87">
        <v>300</v>
      </c>
      <c r="M30" s="87">
        <v>320</v>
      </c>
      <c r="N30" s="87">
        <v>450</v>
      </c>
      <c r="O30" s="88">
        <v>540</v>
      </c>
      <c r="P30" s="88">
        <v>840</v>
      </c>
      <c r="Q30" s="88">
        <v>990</v>
      </c>
      <c r="R30" s="89">
        <v>980</v>
      </c>
      <c r="T30" s="90" t="s">
        <v>140</v>
      </c>
      <c r="U30" s="91">
        <f>L30/L$33</f>
        <v>0.2596728122565567</v>
      </c>
      <c r="V30" s="92">
        <f>U30*$AG30</f>
        <v>0.0028564009348221236</v>
      </c>
      <c r="W30" s="91">
        <f>M30/M$33</f>
        <v>0.2520081902661836</v>
      </c>
      <c r="X30" s="92">
        <f>W30*$AG30</f>
        <v>0.0027720900929280195</v>
      </c>
      <c r="Y30" s="91">
        <f>N30/N$33</f>
        <v>0.24307243558580455</v>
      </c>
      <c r="Z30" s="92">
        <f>Y30*$AG30</f>
        <v>0.0026737967914438497</v>
      </c>
      <c r="AA30" s="91">
        <f>O30/O$33</f>
        <v>0.21885385425954446</v>
      </c>
      <c r="AB30" s="92">
        <f>AA30*$AG30</f>
        <v>0.002407392396854989</v>
      </c>
      <c r="AC30" s="91">
        <f>P30/P$33</f>
        <v>0.21483375959079284</v>
      </c>
      <c r="AD30" s="92">
        <f>AC30*$AG30</f>
        <v>0.002363171355498721</v>
      </c>
      <c r="AE30" s="91">
        <f>Q30/Q$33</f>
        <v>0.20413212915996534</v>
      </c>
      <c r="AF30" s="92">
        <f>AE30*$AG30</f>
        <v>0.0022454534207596187</v>
      </c>
      <c r="AG30" s="83">
        <v>0.011</v>
      </c>
      <c r="AI30" s="90" t="s">
        <v>140</v>
      </c>
      <c r="AJ30" s="91">
        <f>R30/R$33</f>
        <v>0.196</v>
      </c>
      <c r="AK30" s="92">
        <f>AJ30*$AL30</f>
        <v>0.0012348</v>
      </c>
      <c r="AL30" s="83">
        <v>0.0063</v>
      </c>
    </row>
    <row r="31" spans="2:38" ht="12.75">
      <c r="B31" s="73"/>
      <c r="C31" s="76"/>
      <c r="D31" s="77"/>
      <c r="E31" s="77"/>
      <c r="F31" s="77"/>
      <c r="G31" s="77"/>
      <c r="H31" s="77"/>
      <c r="I31" s="77"/>
      <c r="J31" s="77"/>
      <c r="K31" s="79" t="s">
        <v>141</v>
      </c>
      <c r="L31" s="87">
        <f>690*0.55</f>
        <v>379.50000000000006</v>
      </c>
      <c r="M31" s="87">
        <f>720*0.55</f>
        <v>396.00000000000006</v>
      </c>
      <c r="N31" s="87">
        <f>1080*0.55</f>
        <v>594</v>
      </c>
      <c r="O31" s="88">
        <f>1370*0.55</f>
        <v>753.5000000000001</v>
      </c>
      <c r="P31" s="88">
        <f>0.113*10000</f>
        <v>1130</v>
      </c>
      <c r="Q31" s="88">
        <f>2820*0.55</f>
        <v>1551.0000000000002</v>
      </c>
      <c r="R31" s="89">
        <f>0.151*10000</f>
        <v>1510</v>
      </c>
      <c r="T31" s="90" t="s">
        <v>142</v>
      </c>
      <c r="U31" s="91">
        <f>L31/L$33</f>
        <v>0.32848610750454427</v>
      </c>
      <c r="V31" s="92">
        <f>U31*$AG31</f>
        <v>0.0013467930407686315</v>
      </c>
      <c r="W31" s="91">
        <f>M31/M$33</f>
        <v>0.3118601354544023</v>
      </c>
      <c r="X31" s="92">
        <f>W31*$AG31</f>
        <v>0.0012786265553630495</v>
      </c>
      <c r="Y31" s="91">
        <f>N31/N$33</f>
        <v>0.320855614973262</v>
      </c>
      <c r="Z31" s="92">
        <f>Y31*$AG31</f>
        <v>0.0013155080213903742</v>
      </c>
      <c r="AA31" s="91">
        <f>O31/O$33</f>
        <v>0.30538218367512365</v>
      </c>
      <c r="AB31" s="92">
        <f>AA31*$AG31</f>
        <v>0.0012520669530680071</v>
      </c>
      <c r="AC31" s="91">
        <f>P31/P$33</f>
        <v>0.289002557544757</v>
      </c>
      <c r="AD31" s="92">
        <f>AC31*$AG31</f>
        <v>0.001184910485933504</v>
      </c>
      <c r="AE31" s="91">
        <f>Q31/Q$33</f>
        <v>0.31980700235061243</v>
      </c>
      <c r="AF31" s="92">
        <f>AE31*$AG31</f>
        <v>0.0013112087096375112</v>
      </c>
      <c r="AG31" s="83">
        <v>0.0041</v>
      </c>
      <c r="AI31" s="90" t="s">
        <v>142</v>
      </c>
      <c r="AJ31" s="91">
        <f>R31/R$33</f>
        <v>0.302</v>
      </c>
      <c r="AK31" s="92">
        <f>AJ31*$AL31</f>
        <v>0.0005738</v>
      </c>
      <c r="AL31" s="83">
        <v>0.0019</v>
      </c>
    </row>
    <row r="32" spans="2:38" ht="12.75">
      <c r="B32" s="73"/>
      <c r="C32" s="76"/>
      <c r="D32" s="77"/>
      <c r="E32" s="77"/>
      <c r="F32" s="77"/>
      <c r="G32" s="77"/>
      <c r="H32" s="77"/>
      <c r="I32" s="77"/>
      <c r="J32" s="77"/>
      <c r="K32" s="79" t="s">
        <v>143</v>
      </c>
      <c r="L32" s="87">
        <f>1220*0.39</f>
        <v>475.8</v>
      </c>
      <c r="M32" s="87">
        <f>1420*0.39</f>
        <v>553.8000000000001</v>
      </c>
      <c r="N32" s="87">
        <f>2070*0.39</f>
        <v>807.3000000000001</v>
      </c>
      <c r="O32" s="88">
        <f>3010*0.39</f>
        <v>1173.9</v>
      </c>
      <c r="P32" s="88">
        <f>0.194*10000</f>
        <v>1940</v>
      </c>
      <c r="Q32" s="88">
        <f>5920*0.39</f>
        <v>2308.8</v>
      </c>
      <c r="R32" s="89">
        <f>0.251*10000</f>
        <v>2510</v>
      </c>
      <c r="T32" s="90" t="s">
        <v>144</v>
      </c>
      <c r="U32" s="91">
        <f>L32/L$33</f>
        <v>0.4118410802388989</v>
      </c>
      <c r="V32" s="92">
        <f>U32*$AG32</f>
        <v>0.0014414437808361463</v>
      </c>
      <c r="W32" s="91">
        <f>M32/M$33</f>
        <v>0.43613167427941407</v>
      </c>
      <c r="X32" s="92">
        <f>W32*$AG32</f>
        <v>0.0015264608599779492</v>
      </c>
      <c r="Y32" s="91">
        <f>N32/N$33</f>
        <v>0.4360719494409334</v>
      </c>
      <c r="Z32" s="92">
        <f>Y32*$AG32</f>
        <v>0.001526251823043267</v>
      </c>
      <c r="AA32" s="91">
        <f>O32/O$33</f>
        <v>0.47576396206533195</v>
      </c>
      <c r="AB32" s="92">
        <f>AA32*$AG32</f>
        <v>0.0016651738672286618</v>
      </c>
      <c r="AC32" s="91">
        <f>P32/P$33</f>
        <v>0.4961636828644501</v>
      </c>
      <c r="AD32" s="92">
        <f>AC32*$AG32</f>
        <v>0.0017365728900255754</v>
      </c>
      <c r="AE32" s="91">
        <f>Q32/Q$33</f>
        <v>0.47606086848942225</v>
      </c>
      <c r="AF32" s="92">
        <f>AE32*$AG32</f>
        <v>0.0016662130397129779</v>
      </c>
      <c r="AG32" s="83">
        <v>0.0035</v>
      </c>
      <c r="AI32" s="90" t="s">
        <v>144</v>
      </c>
      <c r="AJ32" s="91">
        <f>R32/R$33</f>
        <v>0.502</v>
      </c>
      <c r="AK32" s="92">
        <f>AJ32*$AL32</f>
        <v>0.0010040000000000001</v>
      </c>
      <c r="AL32" s="83">
        <v>0.002</v>
      </c>
    </row>
    <row r="33" spans="2:38" ht="13.5">
      <c r="B33" s="73"/>
      <c r="C33" s="76"/>
      <c r="D33" s="77"/>
      <c r="E33" s="77"/>
      <c r="F33" s="77"/>
      <c r="G33" s="77"/>
      <c r="H33" s="77"/>
      <c r="I33" s="77"/>
      <c r="J33" s="77"/>
      <c r="K33" s="79" t="s">
        <v>145</v>
      </c>
      <c r="L33" s="93">
        <f aca="true" t="shared" si="0" ref="L33:R33">SUM(L30:L32)</f>
        <v>1155.3000000000002</v>
      </c>
      <c r="M33" s="93">
        <f t="shared" si="0"/>
        <v>1269.8000000000002</v>
      </c>
      <c r="N33" s="93">
        <f t="shared" si="0"/>
        <v>1851.3000000000002</v>
      </c>
      <c r="O33" s="88">
        <f t="shared" si="0"/>
        <v>2467.4</v>
      </c>
      <c r="P33" s="88">
        <f t="shared" si="0"/>
        <v>3910</v>
      </c>
      <c r="Q33" s="88">
        <f t="shared" si="0"/>
        <v>4849.8</v>
      </c>
      <c r="R33" s="89">
        <f t="shared" si="0"/>
        <v>5000</v>
      </c>
      <c r="T33" s="94" t="s">
        <v>145</v>
      </c>
      <c r="U33" s="95">
        <f>L33/L$33</f>
        <v>1</v>
      </c>
      <c r="V33" s="96">
        <f>SUM(V30:V32)</f>
        <v>0.005644637756426901</v>
      </c>
      <c r="W33" s="95">
        <f>N33/N$33</f>
        <v>1</v>
      </c>
      <c r="X33" s="96">
        <f>SUM(X30:X32)</f>
        <v>0.005577177508269018</v>
      </c>
      <c r="Y33" s="95">
        <f>P33/P$33</f>
        <v>1</v>
      </c>
      <c r="Z33" s="96">
        <f>SUM(Z30:Z32)</f>
        <v>0.005515556635877491</v>
      </c>
      <c r="AA33" s="95">
        <f>O33/O$33</f>
        <v>1</v>
      </c>
      <c r="AB33" s="96">
        <f>SUM(AB30:AB32)</f>
        <v>0.005324633217151658</v>
      </c>
      <c r="AC33" s="95">
        <f>P33/P$33</f>
        <v>1</v>
      </c>
      <c r="AD33" s="96">
        <f>SUM(AD30:AD32)</f>
        <v>0.0052846547314578</v>
      </c>
      <c r="AE33" s="95">
        <f>Q33/Q$33</f>
        <v>1</v>
      </c>
      <c r="AF33" s="96">
        <f>SUM(AF30:AF32)</f>
        <v>0.0052228751701101075</v>
      </c>
      <c r="AG33" s="97"/>
      <c r="AI33" s="94" t="s">
        <v>145</v>
      </c>
      <c r="AJ33" s="95">
        <f>R33/R$33</f>
        <v>1</v>
      </c>
      <c r="AK33" s="96">
        <f>SUM(AK30:AK32)</f>
        <v>0.0028126</v>
      </c>
      <c r="AL33" s="97"/>
    </row>
    <row r="34" spans="2:18" ht="18.75" customHeight="1">
      <c r="B34" s="52" t="s">
        <v>146</v>
      </c>
      <c r="C34" s="98" t="s">
        <v>147</v>
      </c>
      <c r="D34" s="99">
        <v>11.4</v>
      </c>
      <c r="E34" s="99">
        <v>13.8</v>
      </c>
      <c r="F34" s="99">
        <v>18.6</v>
      </c>
      <c r="G34" s="99">
        <v>31.8</v>
      </c>
      <c r="H34" s="99">
        <v>56.8</v>
      </c>
      <c r="I34" s="99">
        <v>71.6</v>
      </c>
      <c r="J34" s="100">
        <v>71.8</v>
      </c>
      <c r="K34" s="101" t="s">
        <v>148</v>
      </c>
      <c r="L34" s="101"/>
      <c r="M34" s="101"/>
      <c r="N34" s="101"/>
      <c r="O34" s="101"/>
      <c r="P34" s="101"/>
      <c r="Q34" s="101"/>
      <c r="R34" s="101"/>
    </row>
    <row r="35" spans="2:18" ht="15">
      <c r="B35" s="58" t="s">
        <v>149</v>
      </c>
      <c r="C35" s="58"/>
      <c r="D35" s="58"/>
      <c r="E35" s="58"/>
      <c r="F35" s="58"/>
      <c r="G35" s="58"/>
      <c r="H35" s="58"/>
      <c r="I35" s="58"/>
      <c r="J35" s="58"/>
      <c r="K35" s="58"/>
      <c r="L35" s="58"/>
      <c r="M35" s="58"/>
      <c r="N35" s="58"/>
      <c r="O35" s="58"/>
      <c r="P35" s="58"/>
      <c r="Q35" s="58"/>
      <c r="R35" s="58"/>
    </row>
    <row r="36" spans="2:18" ht="47.25" customHeight="1">
      <c r="B36" s="102" t="s">
        <v>150</v>
      </c>
      <c r="C36" s="103" t="s">
        <v>151</v>
      </c>
      <c r="D36" s="68">
        <v>12.9</v>
      </c>
      <c r="E36" s="68">
        <v>11.9</v>
      </c>
      <c r="F36" s="68">
        <v>11.4</v>
      </c>
      <c r="G36" s="104">
        <v>10.2</v>
      </c>
      <c r="H36" s="105">
        <v>9.5</v>
      </c>
      <c r="I36" s="106">
        <v>9</v>
      </c>
      <c r="J36" s="104">
        <v>8.3</v>
      </c>
      <c r="K36" s="107" t="s">
        <v>152</v>
      </c>
      <c r="L36" s="107"/>
      <c r="M36" s="107"/>
      <c r="N36" s="107"/>
      <c r="O36" s="107"/>
      <c r="P36" s="107"/>
      <c r="Q36" s="107"/>
      <c r="R36" s="107"/>
    </row>
    <row r="37" spans="2:18" ht="12.75" customHeight="1">
      <c r="B37" s="102" t="s">
        <v>153</v>
      </c>
      <c r="C37" s="103" t="s">
        <v>154</v>
      </c>
      <c r="D37" s="108">
        <f aca="true" t="shared" si="1" ref="D37:J37">24-D36</f>
        <v>11.1</v>
      </c>
      <c r="E37" s="108">
        <f t="shared" si="1"/>
        <v>12.1</v>
      </c>
      <c r="F37" s="108">
        <f t="shared" si="1"/>
        <v>12.6</v>
      </c>
      <c r="G37" s="108">
        <f t="shared" si="1"/>
        <v>13.8</v>
      </c>
      <c r="H37" s="108">
        <f t="shared" si="1"/>
        <v>14.5</v>
      </c>
      <c r="I37" s="108">
        <f t="shared" si="1"/>
        <v>15</v>
      </c>
      <c r="J37" s="108">
        <f t="shared" si="1"/>
        <v>15.7</v>
      </c>
      <c r="K37" s="107" t="s">
        <v>155</v>
      </c>
      <c r="L37" s="107"/>
      <c r="M37" s="107"/>
      <c r="N37" s="107"/>
      <c r="O37" s="107"/>
      <c r="P37" s="107"/>
      <c r="Q37" s="107"/>
      <c r="R37" s="107"/>
    </row>
    <row r="38" spans="2:18" ht="16.5" customHeight="1">
      <c r="B38" s="52" t="s">
        <v>156</v>
      </c>
      <c r="C38" s="98" t="s">
        <v>157</v>
      </c>
      <c r="D38" s="109">
        <v>0.6</v>
      </c>
      <c r="E38" s="109">
        <v>1.3</v>
      </c>
      <c r="F38" s="109">
        <v>1.8</v>
      </c>
      <c r="G38" s="110">
        <f>132/60</f>
        <v>2.2</v>
      </c>
      <c r="H38" s="110">
        <f>100/60</f>
        <v>1.6666666666666667</v>
      </c>
      <c r="I38" s="110">
        <f>102/60</f>
        <v>1.7</v>
      </c>
      <c r="J38" s="110">
        <f>281/60</f>
        <v>4.683333333333334</v>
      </c>
      <c r="K38" s="101" t="s">
        <v>158</v>
      </c>
      <c r="L38" s="101"/>
      <c r="M38" s="101"/>
      <c r="N38" s="101"/>
      <c r="O38" s="101"/>
      <c r="P38" s="101"/>
      <c r="Q38" s="101"/>
      <c r="R38" s="101"/>
    </row>
    <row r="39" spans="2:18" ht="15.75" customHeight="1">
      <c r="B39" s="52" t="s">
        <v>159</v>
      </c>
      <c r="C39" s="98" t="s">
        <v>160</v>
      </c>
      <c r="D39" s="111">
        <f aca="true" t="shared" si="2" ref="D39:J39">24-D38</f>
        <v>23.4</v>
      </c>
      <c r="E39" s="111">
        <f t="shared" si="2"/>
        <v>22.7</v>
      </c>
      <c r="F39" s="111">
        <f t="shared" si="2"/>
        <v>22.2</v>
      </c>
      <c r="G39" s="111">
        <f t="shared" si="2"/>
        <v>21.8</v>
      </c>
      <c r="H39" s="111">
        <f t="shared" si="2"/>
        <v>22.333333333333332</v>
      </c>
      <c r="I39" s="111">
        <f t="shared" si="2"/>
        <v>22.3</v>
      </c>
      <c r="J39" s="111">
        <f t="shared" si="2"/>
        <v>19.316666666666666</v>
      </c>
      <c r="K39" s="101" t="s">
        <v>161</v>
      </c>
      <c r="L39" s="101"/>
      <c r="M39" s="101"/>
      <c r="N39" s="101"/>
      <c r="O39" s="101"/>
      <c r="P39" s="101"/>
      <c r="Q39" s="101"/>
      <c r="R39" s="101"/>
    </row>
    <row r="40" spans="2:18" ht="78.75" customHeight="1">
      <c r="B40" s="102" t="s">
        <v>162</v>
      </c>
      <c r="C40" s="103" t="s">
        <v>163</v>
      </c>
      <c r="D40" s="112">
        <v>185</v>
      </c>
      <c r="E40" s="112">
        <v>185</v>
      </c>
      <c r="F40" s="112">
        <v>180</v>
      </c>
      <c r="G40" s="113">
        <v>180</v>
      </c>
      <c r="H40" s="113">
        <v>180</v>
      </c>
      <c r="I40" s="113">
        <v>180</v>
      </c>
      <c r="J40" s="113">
        <v>185</v>
      </c>
      <c r="K40" s="107" t="s">
        <v>164</v>
      </c>
      <c r="L40" s="107"/>
      <c r="M40" s="107"/>
      <c r="N40" s="107"/>
      <c r="O40" s="107"/>
      <c r="P40" s="107"/>
      <c r="Q40" s="107"/>
      <c r="R40" s="107"/>
    </row>
    <row r="41" spans="2:18" ht="27.75" customHeight="1">
      <c r="B41" s="102" t="s">
        <v>165</v>
      </c>
      <c r="C41" s="103" t="s">
        <v>166</v>
      </c>
      <c r="D41" s="114">
        <f aca="true" t="shared" si="3" ref="D41:J41">SUM(D42+D43)</f>
        <v>8</v>
      </c>
      <c r="E41" s="114">
        <f t="shared" si="3"/>
        <v>8</v>
      </c>
      <c r="F41" s="114">
        <f t="shared" si="3"/>
        <v>6.5</v>
      </c>
      <c r="G41" s="114">
        <f t="shared" si="3"/>
        <v>6.5</v>
      </c>
      <c r="H41" s="114">
        <f t="shared" si="3"/>
        <v>6.5</v>
      </c>
      <c r="I41" s="114">
        <f t="shared" si="3"/>
        <v>6.5</v>
      </c>
      <c r="J41" s="114">
        <f t="shared" si="3"/>
        <v>8</v>
      </c>
      <c r="K41" s="107" t="s">
        <v>167</v>
      </c>
      <c r="L41" s="107"/>
      <c r="M41" s="107"/>
      <c r="N41" s="107"/>
      <c r="O41" s="107"/>
      <c r="P41" s="107"/>
      <c r="Q41" s="107"/>
      <c r="R41" s="107"/>
    </row>
    <row r="42" spans="2:18" ht="96" customHeight="1">
      <c r="B42" s="102" t="s">
        <v>168</v>
      </c>
      <c r="C42" s="115" t="s">
        <v>169</v>
      </c>
      <c r="D42" s="116">
        <v>7.5</v>
      </c>
      <c r="E42" s="116">
        <v>7.5</v>
      </c>
      <c r="F42" s="116">
        <v>6</v>
      </c>
      <c r="G42" s="106">
        <v>6</v>
      </c>
      <c r="H42" s="106">
        <v>6</v>
      </c>
      <c r="I42" s="106">
        <v>6</v>
      </c>
      <c r="J42" s="106">
        <v>8</v>
      </c>
      <c r="K42" s="117" t="s">
        <v>170</v>
      </c>
      <c r="L42" s="117"/>
      <c r="M42" s="117"/>
      <c r="N42" s="117"/>
      <c r="O42" s="117"/>
      <c r="P42" s="117"/>
      <c r="Q42" s="117"/>
      <c r="R42" s="117"/>
    </row>
    <row r="43" spans="2:18" ht="91.5" customHeight="1">
      <c r="B43" s="118" t="s">
        <v>171</v>
      </c>
      <c r="C43" s="98" t="s">
        <v>172</v>
      </c>
      <c r="D43" s="119">
        <v>0.5</v>
      </c>
      <c r="E43" s="119">
        <v>0.5</v>
      </c>
      <c r="F43" s="119">
        <v>0.5</v>
      </c>
      <c r="G43" s="119">
        <v>0.5</v>
      </c>
      <c r="H43" s="119">
        <v>0.5</v>
      </c>
      <c r="I43" s="119">
        <v>0.5</v>
      </c>
      <c r="J43" s="119">
        <v>0</v>
      </c>
      <c r="K43" s="120" t="s">
        <v>173</v>
      </c>
      <c r="L43" s="120"/>
      <c r="M43" s="120"/>
      <c r="N43" s="120"/>
      <c r="O43" s="120"/>
      <c r="P43" s="120"/>
      <c r="Q43" s="120"/>
      <c r="R43" s="120"/>
    </row>
    <row r="44" spans="2:18" ht="27" customHeight="1">
      <c r="B44" s="102" t="s">
        <v>174</v>
      </c>
      <c r="C44" s="103" t="s">
        <v>175</v>
      </c>
      <c r="D44" s="121">
        <f aca="true" t="shared" si="4" ref="D44:J44">(D42*D40)/((D39-D36)*365)</f>
        <v>0.3620352250489237</v>
      </c>
      <c r="E44" s="121">
        <f t="shared" si="4"/>
        <v>0.35197869101978696</v>
      </c>
      <c r="F44" s="121">
        <f t="shared" si="4"/>
        <v>0.27397260273972607</v>
      </c>
      <c r="G44" s="121">
        <f t="shared" si="4"/>
        <v>0.2550779404818138</v>
      </c>
      <c r="H44" s="121">
        <f t="shared" si="4"/>
        <v>0.23056395659135387</v>
      </c>
      <c r="I44" s="121">
        <f t="shared" si="4"/>
        <v>0.22247399320218353</v>
      </c>
      <c r="J44" s="121">
        <f t="shared" si="4"/>
        <v>0.36806001699376206</v>
      </c>
      <c r="K44" s="107" t="s">
        <v>176</v>
      </c>
      <c r="L44" s="107"/>
      <c r="M44" s="107"/>
      <c r="N44" s="107"/>
      <c r="O44" s="107"/>
      <c r="P44" s="107"/>
      <c r="Q44" s="107"/>
      <c r="R44" s="107"/>
    </row>
    <row r="45" spans="2:18" ht="25.5" customHeight="1">
      <c r="B45" s="102" t="s">
        <v>177</v>
      </c>
      <c r="C45" s="103" t="s">
        <v>178</v>
      </c>
      <c r="D45" s="121">
        <f aca="true" t="shared" si="5" ref="D45:J45">1-(D42*D40)/((D39-D36)*365)</f>
        <v>0.6379647749510763</v>
      </c>
      <c r="E45" s="121">
        <f t="shared" si="5"/>
        <v>0.648021308980213</v>
      </c>
      <c r="F45" s="121">
        <f t="shared" si="5"/>
        <v>0.726027397260274</v>
      </c>
      <c r="G45" s="121">
        <f t="shared" si="5"/>
        <v>0.7449220595181862</v>
      </c>
      <c r="H45" s="121">
        <f t="shared" si="5"/>
        <v>0.7694360434086461</v>
      </c>
      <c r="I45" s="121">
        <f t="shared" si="5"/>
        <v>0.7775260067978165</v>
      </c>
      <c r="J45" s="121">
        <f t="shared" si="5"/>
        <v>0.631939983006238</v>
      </c>
      <c r="K45" s="122" t="s">
        <v>179</v>
      </c>
      <c r="L45" s="122"/>
      <c r="M45" s="122"/>
      <c r="N45" s="122"/>
      <c r="O45" s="122"/>
      <c r="P45" s="122"/>
      <c r="Q45" s="122"/>
      <c r="R45" s="122"/>
    </row>
    <row r="46" spans="2:18" ht="30.75" customHeight="1">
      <c r="B46" s="102" t="s">
        <v>180</v>
      </c>
      <c r="C46" s="103" t="s">
        <v>181</v>
      </c>
      <c r="D46" s="121">
        <f aca="true" t="shared" si="6" ref="D46:J46">(D43*D40)/(D38*365)</f>
        <v>0.4223744292237443</v>
      </c>
      <c r="E46" s="121">
        <f t="shared" si="6"/>
        <v>0.19494204425711276</v>
      </c>
      <c r="F46" s="121">
        <f t="shared" si="6"/>
        <v>0.136986301369863</v>
      </c>
      <c r="G46" s="121">
        <f t="shared" si="6"/>
        <v>0.112079701120797</v>
      </c>
      <c r="H46" s="121">
        <f t="shared" si="6"/>
        <v>0.14794520547945206</v>
      </c>
      <c r="I46" s="121">
        <f t="shared" si="6"/>
        <v>0.145044319097502</v>
      </c>
      <c r="J46" s="121">
        <f t="shared" si="6"/>
        <v>0</v>
      </c>
      <c r="K46" s="107" t="s">
        <v>182</v>
      </c>
      <c r="L46" s="107"/>
      <c r="M46" s="107"/>
      <c r="N46" s="107"/>
      <c r="O46" s="107"/>
      <c r="P46" s="107"/>
      <c r="Q46" s="107"/>
      <c r="R46" s="107"/>
    </row>
    <row r="47" spans="2:18" ht="27" customHeight="1">
      <c r="B47" s="102" t="s">
        <v>183</v>
      </c>
      <c r="C47" s="103" t="s">
        <v>184</v>
      </c>
      <c r="D47" s="121">
        <f aca="true" t="shared" si="7" ref="D47:J47">1-(D43*D40)/(D38*365)</f>
        <v>0.5776255707762556</v>
      </c>
      <c r="E47" s="121">
        <f t="shared" si="7"/>
        <v>0.8050579557428872</v>
      </c>
      <c r="F47" s="121">
        <f t="shared" si="7"/>
        <v>0.863013698630137</v>
      </c>
      <c r="G47" s="121">
        <f t="shared" si="7"/>
        <v>0.887920298879203</v>
      </c>
      <c r="H47" s="121">
        <f t="shared" si="7"/>
        <v>0.8520547945205479</v>
      </c>
      <c r="I47" s="121">
        <f t="shared" si="7"/>
        <v>0.854955680902498</v>
      </c>
      <c r="J47" s="121">
        <f t="shared" si="7"/>
        <v>1</v>
      </c>
      <c r="K47" s="107" t="s">
        <v>185</v>
      </c>
      <c r="L47" s="107"/>
      <c r="M47" s="107"/>
      <c r="N47" s="107"/>
      <c r="O47" s="107"/>
      <c r="P47" s="107"/>
      <c r="Q47" s="107"/>
      <c r="R47" s="107"/>
    </row>
    <row r="48" spans="2:18" ht="25.5" customHeight="1">
      <c r="B48" s="102" t="s">
        <v>186</v>
      </c>
      <c r="C48" s="103" t="s">
        <v>187</v>
      </c>
      <c r="D48" s="121">
        <f aca="true" t="shared" si="8" ref="D48:J48">(D42*D40)/(24*365)</f>
        <v>0.1583904109589041</v>
      </c>
      <c r="E48" s="121">
        <f t="shared" si="8"/>
        <v>0.1583904109589041</v>
      </c>
      <c r="F48" s="121">
        <f t="shared" si="8"/>
        <v>0.1232876712328767</v>
      </c>
      <c r="G48" s="121">
        <f t="shared" si="8"/>
        <v>0.1232876712328767</v>
      </c>
      <c r="H48" s="121">
        <f t="shared" si="8"/>
        <v>0.1232876712328767</v>
      </c>
      <c r="I48" s="121">
        <f t="shared" si="8"/>
        <v>0.1232876712328767</v>
      </c>
      <c r="J48" s="121">
        <f t="shared" si="8"/>
        <v>0.1689497716894977</v>
      </c>
      <c r="K48" s="122" t="s">
        <v>188</v>
      </c>
      <c r="L48" s="122"/>
      <c r="M48" s="122"/>
      <c r="N48" s="122"/>
      <c r="O48" s="122"/>
      <c r="P48" s="122"/>
      <c r="Q48" s="122"/>
      <c r="R48" s="122"/>
    </row>
    <row r="49" spans="2:18" ht="25.5" customHeight="1">
      <c r="B49" s="102" t="s">
        <v>189</v>
      </c>
      <c r="C49" s="103" t="s">
        <v>190</v>
      </c>
      <c r="D49" s="121">
        <f aca="true" t="shared" si="9" ref="D49:J49">((D39*365)-(D42*D40))/(24*365)</f>
        <v>0.8166095890410959</v>
      </c>
      <c r="E49" s="121">
        <f t="shared" si="9"/>
        <v>0.7874429223744293</v>
      </c>
      <c r="F49" s="121">
        <f t="shared" si="9"/>
        <v>0.8017123287671233</v>
      </c>
      <c r="G49" s="121">
        <f t="shared" si="9"/>
        <v>0.7850456621004567</v>
      </c>
      <c r="H49" s="121">
        <f t="shared" si="9"/>
        <v>0.8072678843226788</v>
      </c>
      <c r="I49" s="121">
        <f t="shared" si="9"/>
        <v>0.8058789954337899</v>
      </c>
      <c r="J49" s="121">
        <f t="shared" si="9"/>
        <v>0.6359113394216134</v>
      </c>
      <c r="K49" s="122" t="s">
        <v>191</v>
      </c>
      <c r="L49" s="122"/>
      <c r="M49" s="122"/>
      <c r="N49" s="122"/>
      <c r="O49" s="122"/>
      <c r="P49" s="122"/>
      <c r="Q49" s="122"/>
      <c r="R49" s="122"/>
    </row>
    <row r="50" spans="2:18" ht="25.5" customHeight="1">
      <c r="B50" s="56" t="s">
        <v>192</v>
      </c>
      <c r="C50" s="98" t="s">
        <v>193</v>
      </c>
      <c r="D50" s="121">
        <f aca="true" t="shared" si="10" ref="D50:J50">(D43*D40)/(24*365)</f>
        <v>0.010559360730593607</v>
      </c>
      <c r="E50" s="121">
        <f t="shared" si="10"/>
        <v>0.010559360730593607</v>
      </c>
      <c r="F50" s="121">
        <f t="shared" si="10"/>
        <v>0.010273972602739725</v>
      </c>
      <c r="G50" s="121">
        <f t="shared" si="10"/>
        <v>0.010273972602739725</v>
      </c>
      <c r="H50" s="121">
        <f t="shared" si="10"/>
        <v>0.010273972602739725</v>
      </c>
      <c r="I50" s="121">
        <f t="shared" si="10"/>
        <v>0.010273972602739725</v>
      </c>
      <c r="J50" s="121">
        <f t="shared" si="10"/>
        <v>0</v>
      </c>
      <c r="K50" s="122" t="s">
        <v>194</v>
      </c>
      <c r="L50" s="122"/>
      <c r="M50" s="122"/>
      <c r="N50" s="122"/>
      <c r="O50" s="122"/>
      <c r="P50" s="122"/>
      <c r="Q50" s="122"/>
      <c r="R50" s="122"/>
    </row>
    <row r="51" spans="2:18" ht="26.25" customHeight="1">
      <c r="B51" s="102" t="s">
        <v>195</v>
      </c>
      <c r="C51" s="103" t="s">
        <v>196</v>
      </c>
      <c r="D51" s="121">
        <f aca="true" t="shared" si="11" ref="D51:J51">((D38*365)-(D43*D40))/(24*365)</f>
        <v>0.014440639269406393</v>
      </c>
      <c r="E51" s="121">
        <f t="shared" si="11"/>
        <v>0.04360730593607306</v>
      </c>
      <c r="F51" s="121">
        <f t="shared" si="11"/>
        <v>0.06472602739726027</v>
      </c>
      <c r="G51" s="121">
        <f t="shared" si="11"/>
        <v>0.08139269406392695</v>
      </c>
      <c r="H51" s="121">
        <f t="shared" si="11"/>
        <v>0.05917047184170472</v>
      </c>
      <c r="I51" s="121">
        <f t="shared" si="11"/>
        <v>0.060559360730593606</v>
      </c>
      <c r="J51" s="121">
        <f t="shared" si="11"/>
        <v>0.1951388888888889</v>
      </c>
      <c r="K51" s="122" t="s">
        <v>197</v>
      </c>
      <c r="L51" s="122"/>
      <c r="M51" s="122"/>
      <c r="N51" s="122"/>
      <c r="O51" s="122"/>
      <c r="P51" s="122"/>
      <c r="Q51" s="122"/>
      <c r="R51" s="122"/>
    </row>
    <row r="52" spans="2:18" ht="28.5" customHeight="1">
      <c r="B52" s="102" t="s">
        <v>198</v>
      </c>
      <c r="C52" s="103" t="s">
        <v>199</v>
      </c>
      <c r="D52" s="121">
        <f>D40/365</f>
        <v>0.5068493150684932</v>
      </c>
      <c r="E52" s="121">
        <f aca="true" t="shared" si="12" ref="E52:J52">E40/365</f>
        <v>0.5068493150684932</v>
      </c>
      <c r="F52" s="121">
        <f t="shared" si="12"/>
        <v>0.4931506849315068</v>
      </c>
      <c r="G52" s="121">
        <f t="shared" si="12"/>
        <v>0.4931506849315068</v>
      </c>
      <c r="H52" s="121">
        <f t="shared" si="12"/>
        <v>0.4931506849315068</v>
      </c>
      <c r="I52" s="121">
        <f t="shared" si="12"/>
        <v>0.4931506849315068</v>
      </c>
      <c r="J52" s="121">
        <f t="shared" si="12"/>
        <v>0.5068493150684932</v>
      </c>
      <c r="K52" s="122" t="s">
        <v>200</v>
      </c>
      <c r="L52" s="122"/>
      <c r="M52" s="122"/>
      <c r="N52" s="122"/>
      <c r="O52" s="122"/>
      <c r="P52" s="122"/>
      <c r="Q52" s="122"/>
      <c r="R52" s="122"/>
    </row>
    <row r="53" spans="2:18" ht="15">
      <c r="B53" s="58" t="s">
        <v>201</v>
      </c>
      <c r="C53" s="58"/>
      <c r="D53" s="58"/>
      <c r="E53" s="58"/>
      <c r="F53" s="58"/>
      <c r="G53" s="58"/>
      <c r="H53" s="58"/>
      <c r="I53" s="58"/>
      <c r="J53" s="58"/>
      <c r="K53" s="58"/>
      <c r="L53" s="58"/>
      <c r="M53" s="58"/>
      <c r="N53" s="58"/>
      <c r="O53" s="58"/>
      <c r="P53" s="58"/>
      <c r="Q53" s="58"/>
      <c r="R53" s="58"/>
    </row>
    <row r="54" spans="2:25" ht="77.25" customHeight="1">
      <c r="B54" s="123" t="s">
        <v>202</v>
      </c>
      <c r="C54" s="53" t="s">
        <v>203</v>
      </c>
      <c r="D54" s="99">
        <v>0.6</v>
      </c>
      <c r="E54" s="99">
        <v>0.6</v>
      </c>
      <c r="F54" s="99">
        <v>0.6</v>
      </c>
      <c r="G54" s="99">
        <v>0.6</v>
      </c>
      <c r="H54" s="99">
        <v>0.6</v>
      </c>
      <c r="I54" s="99">
        <v>0.6</v>
      </c>
      <c r="J54" s="99">
        <v>0.6</v>
      </c>
      <c r="K54" s="124" t="s">
        <v>204</v>
      </c>
      <c r="L54" s="124"/>
      <c r="M54" s="124"/>
      <c r="N54" s="124"/>
      <c r="O54" s="124"/>
      <c r="P54" s="124"/>
      <c r="Q54" s="124"/>
      <c r="R54" s="124"/>
      <c r="S54" s="125"/>
      <c r="T54" s="125"/>
      <c r="U54" s="125"/>
      <c r="V54" s="125"/>
      <c r="W54" s="125"/>
      <c r="X54" s="125"/>
      <c r="Y54" s="125"/>
    </row>
    <row r="55" spans="2:18" ht="43.5" customHeight="1">
      <c r="B55" s="123" t="s">
        <v>205</v>
      </c>
      <c r="C55" s="53" t="s">
        <v>206</v>
      </c>
      <c r="D55" s="126">
        <v>1</v>
      </c>
      <c r="E55" s="126">
        <v>1</v>
      </c>
      <c r="F55" s="126">
        <v>1</v>
      </c>
      <c r="G55" s="126">
        <v>1</v>
      </c>
      <c r="H55" s="126">
        <v>1</v>
      </c>
      <c r="I55" s="126">
        <v>1</v>
      </c>
      <c r="J55" s="126">
        <v>1</v>
      </c>
      <c r="K55" s="101" t="s">
        <v>207</v>
      </c>
      <c r="L55" s="101"/>
      <c r="M55" s="101"/>
      <c r="N55" s="101"/>
      <c r="O55" s="101"/>
      <c r="P55" s="101"/>
      <c r="Q55" s="101"/>
      <c r="R55" s="101"/>
    </row>
    <row r="56" spans="2:18" ht="57" customHeight="1">
      <c r="B56" s="127" t="s">
        <v>208</v>
      </c>
      <c r="C56" s="128" t="s">
        <v>209</v>
      </c>
      <c r="D56" s="129">
        <v>0.09</v>
      </c>
      <c r="E56" s="129">
        <v>0.09</v>
      </c>
      <c r="F56" s="129">
        <v>0.09</v>
      </c>
      <c r="G56" s="129">
        <v>0.09</v>
      </c>
      <c r="H56" s="129">
        <v>0.09</v>
      </c>
      <c r="I56" s="129">
        <v>0.09</v>
      </c>
      <c r="J56" s="129">
        <v>0.09</v>
      </c>
      <c r="K56" s="130" t="s">
        <v>210</v>
      </c>
      <c r="L56" s="130"/>
      <c r="M56" s="130"/>
      <c r="N56" s="130"/>
      <c r="O56" s="130"/>
      <c r="P56" s="130"/>
      <c r="Q56" s="130"/>
      <c r="R56" s="130"/>
    </row>
    <row r="57" spans="2:18" ht="12.75" customHeight="1">
      <c r="B57" s="20"/>
      <c r="C57" s="20"/>
      <c r="D57" s="20"/>
      <c r="E57" s="20"/>
      <c r="F57" s="20"/>
      <c r="G57" s="20"/>
      <c r="H57" s="20"/>
      <c r="I57" s="20"/>
      <c r="J57" s="20"/>
      <c r="K57" s="20"/>
      <c r="L57" s="20"/>
      <c r="M57" s="20"/>
      <c r="N57" s="20"/>
      <c r="O57" s="20"/>
      <c r="P57" s="20"/>
      <c r="Q57" s="20"/>
      <c r="R57" s="131"/>
    </row>
    <row r="58" spans="2:18" ht="12.75">
      <c r="B58" s="20"/>
      <c r="C58" s="20"/>
      <c r="D58" s="20"/>
      <c r="E58" s="20"/>
      <c r="F58" s="20"/>
      <c r="G58" s="20"/>
      <c r="H58" s="20"/>
      <c r="I58" s="20"/>
      <c r="J58" s="20"/>
      <c r="K58" s="20"/>
      <c r="L58" s="20"/>
      <c r="M58" s="20"/>
      <c r="N58" s="20"/>
      <c r="O58" s="20"/>
      <c r="P58" s="20"/>
      <c r="Q58" s="20"/>
      <c r="R58" s="131"/>
    </row>
    <row r="59" spans="2:18" ht="12.75">
      <c r="B59" s="20"/>
      <c r="C59" s="20"/>
      <c r="D59" s="20"/>
      <c r="E59" s="20"/>
      <c r="F59" s="20"/>
      <c r="G59" s="20"/>
      <c r="H59" s="20"/>
      <c r="I59" s="20"/>
      <c r="J59" s="20"/>
      <c r="K59" s="20"/>
      <c r="L59" s="20"/>
      <c r="M59" s="20"/>
      <c r="N59" s="20"/>
      <c r="O59" s="20"/>
      <c r="P59" s="20"/>
      <c r="Q59" s="20"/>
      <c r="R59" s="131"/>
    </row>
    <row r="60" spans="2:18" ht="12.75">
      <c r="B60" s="20"/>
      <c r="C60" s="20"/>
      <c r="D60" s="20"/>
      <c r="E60" s="20"/>
      <c r="F60" s="20"/>
      <c r="G60" s="20"/>
      <c r="H60" s="20"/>
      <c r="I60" s="20"/>
      <c r="J60" s="20"/>
      <c r="K60" s="20"/>
      <c r="L60" s="20"/>
      <c r="M60" s="20"/>
      <c r="N60" s="20"/>
      <c r="O60" s="20"/>
      <c r="P60" s="20"/>
      <c r="Q60" s="20"/>
      <c r="R60" s="131"/>
    </row>
  </sheetData>
  <sheetProtection sheet="1" objects="1" formatRows="0" insertHyperlinks="0" deleteColumns="0" deleteRows="0" autoFilter="0" pivotTables="0"/>
  <mergeCells count="73">
    <mergeCell ref="B1:R1"/>
    <mergeCell ref="B2:R2"/>
    <mergeCell ref="B3:R3"/>
    <mergeCell ref="B5:R5"/>
    <mergeCell ref="B7:B9"/>
    <mergeCell ref="C7:C9"/>
    <mergeCell ref="D7:J7"/>
    <mergeCell ref="K7:R9"/>
    <mergeCell ref="D8:E8"/>
    <mergeCell ref="B10:R10"/>
    <mergeCell ref="K11:R11"/>
    <mergeCell ref="K12:R12"/>
    <mergeCell ref="K13:R13"/>
    <mergeCell ref="K14:R14"/>
    <mergeCell ref="B15:R15"/>
    <mergeCell ref="K16:R16"/>
    <mergeCell ref="K17:R17"/>
    <mergeCell ref="K18:R18"/>
    <mergeCell ref="K19:R19"/>
    <mergeCell ref="B20:R20"/>
    <mergeCell ref="K21:R21"/>
    <mergeCell ref="B22:R22"/>
    <mergeCell ref="K23:R24"/>
    <mergeCell ref="K25:R25"/>
    <mergeCell ref="K26:R26"/>
    <mergeCell ref="B27:B33"/>
    <mergeCell ref="C27:C33"/>
    <mergeCell ref="D27:D33"/>
    <mergeCell ref="E27:E33"/>
    <mergeCell ref="F27:F33"/>
    <mergeCell ref="G27:G33"/>
    <mergeCell ref="H27:H33"/>
    <mergeCell ref="I27:I33"/>
    <mergeCell ref="J27:J33"/>
    <mergeCell ref="K27:R27"/>
    <mergeCell ref="T27:AG27"/>
    <mergeCell ref="AI27:AL27"/>
    <mergeCell ref="K28:K29"/>
    <mergeCell ref="L28:R28"/>
    <mergeCell ref="T28:T29"/>
    <mergeCell ref="U28:AF28"/>
    <mergeCell ref="AI28:AI29"/>
    <mergeCell ref="AJ28:AK28"/>
    <mergeCell ref="U29:V29"/>
    <mergeCell ref="W29:X29"/>
    <mergeCell ref="Y29:Z29"/>
    <mergeCell ref="AA29:AB29"/>
    <mergeCell ref="AC29:AD29"/>
    <mergeCell ref="AE29:AF29"/>
    <mergeCell ref="AJ29:AK29"/>
    <mergeCell ref="K34:R34"/>
    <mergeCell ref="B35:R35"/>
    <mergeCell ref="K36:R36"/>
    <mergeCell ref="K37:R37"/>
    <mergeCell ref="K38:R38"/>
    <mergeCell ref="K39:R39"/>
    <mergeCell ref="K40:R40"/>
    <mergeCell ref="K41:R41"/>
    <mergeCell ref="K42:R42"/>
    <mergeCell ref="K43:R43"/>
    <mergeCell ref="K44:R44"/>
    <mergeCell ref="K45:R45"/>
    <mergeCell ref="K46:R46"/>
    <mergeCell ref="K47:R47"/>
    <mergeCell ref="K48:R48"/>
    <mergeCell ref="K49:R49"/>
    <mergeCell ref="K50:R50"/>
    <mergeCell ref="K51:R51"/>
    <mergeCell ref="K52:R52"/>
    <mergeCell ref="B53:R53"/>
    <mergeCell ref="K54:R54"/>
    <mergeCell ref="K55:R55"/>
    <mergeCell ref="K56:R56"/>
  </mergeCells>
  <dataValidations count="9">
    <dataValidation type="decimal" allowBlank="1" showErrorMessage="1" error="Value must be between 0 and 1." sqref="D54:J56">
      <formula1>0</formula1>
      <formula2>1</formula2>
    </dataValidation>
    <dataValidation allowBlank="1" showInputMessage="1" showErrorMessage="1" promptTitle="Calculated value:" prompt="Cannot be changed by user." sqref="D37:J37 D39:J39 D41:J41 D44:J52">
      <formula1>0</formula1>
      <formula2>0</formula2>
    </dataValidation>
    <dataValidation type="decimal" allowBlank="1" showErrorMessage="1" error="Value must be between 0 and 24." sqref="D36:J36">
      <formula1>0</formula1>
      <formula2>24</formula2>
    </dataValidation>
    <dataValidation type="decimal" allowBlank="1" showErrorMessage="1" sqref="D38:J38">
      <formula1>0</formula1>
      <formula2>24</formula2>
    </dataValidation>
    <dataValidation type="decimal" allowBlank="1" showErrorMessage="1" error="Value must be between 0 and 365." sqref="D40:J40">
      <formula1>0</formula1>
      <formula2>365</formula2>
    </dataValidation>
    <dataValidation allowBlank="1" showInputMessage="1" showErrorMessage="1" promptTitle="School Concentration:" prompt="It is recommended that site-specific value be entered here." sqref="D16:J19">
      <formula1>0</formula1>
      <formula2>0</formula2>
    </dataValidation>
    <dataValidation allowBlank="1" showInputMessage="1" showErrorMessage="1" promptTitle="Background Concentration:" prompt="Based on limited data set.  Use site-specific data if available." sqref="D11:J14">
      <formula1>0</formula1>
      <formula2>0</formula2>
    </dataValidation>
    <dataValidation type="decimal" allowBlank="1" showInputMessage="1" showErrorMessage="1" prompt="Value must be less than or equal to Indoor Time (IT).&#10;" error="Value must be between 0 and 24." sqref="D42:J42">
      <formula1>0</formula1>
      <formula2>24</formula2>
    </dataValidation>
    <dataValidation type="decimal" allowBlank="1" showInputMessage="1" showErrorMessage="1" prompt="Value must be less than or equal to Outdoor Time (OT)." error="Value must be between 0 and 24." sqref="D43:J43">
      <formula1>0</formula1>
      <formula2>24</formula2>
    </dataValidation>
  </dataValidations>
  <printOptions horizontalCentered="1"/>
  <pageMargins left="0" right="0" top="0.75" bottom="0.75" header="0.5118055555555555" footer="0.5118055555555555"/>
  <pageSetup horizontalDpi="300" verticalDpi="300" orientation="landscape" scale="46"/>
  <rowBreaks count="2" manualBreakCount="2">
    <brk id="21" max="255" man="1"/>
    <brk id="52" max="255" man="1"/>
  </rowBreaks>
</worksheet>
</file>

<file path=xl/worksheets/sheet5.xml><?xml version="1.0" encoding="utf-8"?>
<worksheet xmlns="http://schemas.openxmlformats.org/spreadsheetml/2006/main" xmlns:r="http://schemas.openxmlformats.org/officeDocument/2006/relationships">
  <sheetPr>
    <tabColor indexed="42"/>
    <pageSetUpPr fitToPage="1"/>
  </sheetPr>
  <dimension ref="B1:R34"/>
  <sheetViews>
    <sheetView workbookViewId="0" topLeftCell="A1">
      <selection activeCell="A3" sqref="A3"/>
    </sheetView>
  </sheetViews>
  <sheetFormatPr defaultColWidth="9.140625" defaultRowHeight="12.75"/>
  <cols>
    <col min="1" max="1" width="4.00390625" style="0" customWidth="1"/>
    <col min="2" max="2" width="46.28125" style="0" customWidth="1"/>
    <col min="3" max="4" width="12.7109375" style="0" customWidth="1"/>
    <col min="5" max="5" width="12.28125" style="0" customWidth="1"/>
    <col min="6" max="6" width="12.7109375" style="0" customWidth="1"/>
    <col min="7" max="7" width="11.421875" style="0" customWidth="1"/>
    <col min="8" max="8" width="10.8515625" style="0" customWidth="1"/>
    <col min="9" max="9" width="10.57421875" style="0" customWidth="1"/>
    <col min="10" max="10" width="10.7109375" style="0" customWidth="1"/>
    <col min="11" max="11" width="9.7109375" style="0" customWidth="1"/>
    <col min="12" max="12" width="11.140625" style="0" customWidth="1"/>
    <col min="14" max="14" width="10.421875" style="0" customWidth="1"/>
    <col min="16" max="16" width="10.57421875" style="0" customWidth="1"/>
  </cols>
  <sheetData>
    <row r="1" spans="2:16" ht="21.75">
      <c r="B1" s="28" t="s">
        <v>0</v>
      </c>
      <c r="C1" s="28"/>
      <c r="D1" s="28"/>
      <c r="E1" s="28"/>
      <c r="F1" s="28"/>
      <c r="G1" s="28"/>
      <c r="H1" s="28"/>
      <c r="I1" s="28"/>
      <c r="J1" s="28"/>
      <c r="K1" s="28"/>
      <c r="L1" s="28"/>
      <c r="M1" s="28"/>
      <c r="N1" s="28"/>
      <c r="O1" s="28"/>
      <c r="P1" s="28"/>
    </row>
    <row r="2" spans="2:16" ht="13.5">
      <c r="B2" s="29" t="str">
        <f>'A - Introduction'!B2</f>
        <v>Version 1.1</v>
      </c>
      <c r="C2" s="29"/>
      <c r="D2" s="29"/>
      <c r="E2" s="29"/>
      <c r="F2" s="29"/>
      <c r="G2" s="29"/>
      <c r="H2" s="29"/>
      <c r="I2" s="29"/>
      <c r="J2" s="29"/>
      <c r="K2" s="29"/>
      <c r="L2" s="29"/>
      <c r="M2" s="29"/>
      <c r="N2" s="29"/>
      <c r="O2" s="29"/>
      <c r="P2" s="29"/>
    </row>
    <row r="3" spans="2:16" ht="12.75">
      <c r="B3" s="30" t="str">
        <f>'A - Introduction'!B3</f>
        <v>Last Modified: October 2, 2009</v>
      </c>
      <c r="C3" s="30"/>
      <c r="D3" s="30"/>
      <c r="E3" s="30"/>
      <c r="F3" s="30"/>
      <c r="G3" s="30"/>
      <c r="H3" s="30"/>
      <c r="I3" s="30"/>
      <c r="J3" s="30"/>
      <c r="K3" s="30"/>
      <c r="L3" s="30"/>
      <c r="M3" s="30"/>
      <c r="N3" s="30"/>
      <c r="O3" s="30"/>
      <c r="P3" s="30"/>
    </row>
    <row r="5" spans="2:16" ht="18">
      <c r="B5" s="31" t="s">
        <v>211</v>
      </c>
      <c r="C5" s="31"/>
      <c r="D5" s="31"/>
      <c r="E5" s="31"/>
      <c r="F5" s="31"/>
      <c r="G5" s="31"/>
      <c r="H5" s="31"/>
      <c r="I5" s="31"/>
      <c r="J5" s="31"/>
      <c r="K5" s="31"/>
      <c r="L5" s="31"/>
      <c r="M5" s="31"/>
      <c r="N5" s="31"/>
      <c r="O5" s="31"/>
      <c r="P5" s="31"/>
    </row>
    <row r="6" ht="13.5"/>
    <row r="7" spans="2:16" ht="27" customHeight="1">
      <c r="B7" s="132" t="s">
        <v>212</v>
      </c>
      <c r="C7" s="132"/>
      <c r="D7" s="132"/>
      <c r="E7" s="132"/>
      <c r="F7" s="132"/>
      <c r="G7" s="132"/>
      <c r="H7" s="132"/>
      <c r="I7" s="132"/>
      <c r="J7" s="132"/>
      <c r="K7" s="132"/>
      <c r="L7" s="132"/>
      <c r="M7" s="132"/>
      <c r="N7" s="132"/>
      <c r="O7" s="132"/>
      <c r="P7" s="132"/>
    </row>
    <row r="8" ht="13.5"/>
    <row r="9" spans="2:18" ht="12.75" customHeight="1">
      <c r="B9" s="133" t="s">
        <v>213</v>
      </c>
      <c r="C9" s="134" t="s">
        <v>214</v>
      </c>
      <c r="D9" s="134"/>
      <c r="E9" s="134"/>
      <c r="F9" s="134"/>
      <c r="G9" s="135" t="s">
        <v>72</v>
      </c>
      <c r="H9" s="135"/>
      <c r="I9" s="134" t="s">
        <v>73</v>
      </c>
      <c r="J9" s="134"/>
      <c r="K9" s="135" t="s">
        <v>74</v>
      </c>
      <c r="L9" s="135"/>
      <c r="M9" s="134" t="s">
        <v>75</v>
      </c>
      <c r="N9" s="134"/>
      <c r="O9" s="136" t="s">
        <v>76</v>
      </c>
      <c r="P9" s="136"/>
      <c r="R9" t="s">
        <v>215</v>
      </c>
    </row>
    <row r="10" spans="2:16" ht="12.75" customHeight="1">
      <c r="B10" s="133"/>
      <c r="C10" s="137" t="s">
        <v>216</v>
      </c>
      <c r="D10" s="137"/>
      <c r="E10" s="138" t="s">
        <v>217</v>
      </c>
      <c r="F10" s="138"/>
      <c r="G10" s="137" t="s">
        <v>218</v>
      </c>
      <c r="H10" s="137"/>
      <c r="I10" s="138" t="s">
        <v>219</v>
      </c>
      <c r="J10" s="138"/>
      <c r="K10" s="137" t="s">
        <v>220</v>
      </c>
      <c r="L10" s="137"/>
      <c r="M10" s="138" t="s">
        <v>221</v>
      </c>
      <c r="N10" s="138"/>
      <c r="O10" s="139" t="s">
        <v>83</v>
      </c>
      <c r="P10" s="139"/>
    </row>
    <row r="11" spans="2:16" ht="12.75">
      <c r="B11" s="133"/>
      <c r="C11" s="140" t="s">
        <v>222</v>
      </c>
      <c r="D11" s="141" t="s">
        <v>223</v>
      </c>
      <c r="E11" s="142" t="s">
        <v>222</v>
      </c>
      <c r="F11" s="142" t="s">
        <v>223</v>
      </c>
      <c r="G11" s="140" t="s">
        <v>222</v>
      </c>
      <c r="H11" s="141" t="s">
        <v>223</v>
      </c>
      <c r="I11" s="142" t="s">
        <v>222</v>
      </c>
      <c r="J11" s="142" t="s">
        <v>223</v>
      </c>
      <c r="K11" s="140" t="s">
        <v>222</v>
      </c>
      <c r="L11" s="141" t="s">
        <v>223</v>
      </c>
      <c r="M11" s="142" t="s">
        <v>222</v>
      </c>
      <c r="N11" s="142" t="s">
        <v>223</v>
      </c>
      <c r="O11" s="140" t="s">
        <v>222</v>
      </c>
      <c r="P11" s="143" t="s">
        <v>223</v>
      </c>
    </row>
    <row r="12" spans="2:16" ht="12.75">
      <c r="B12" s="133"/>
      <c r="C12" s="140" t="s">
        <v>224</v>
      </c>
      <c r="D12" s="144"/>
      <c r="E12" s="142" t="s">
        <v>224</v>
      </c>
      <c r="F12" s="145"/>
      <c r="G12" s="140" t="s">
        <v>224</v>
      </c>
      <c r="H12" s="144"/>
      <c r="I12" s="142" t="s">
        <v>224</v>
      </c>
      <c r="J12" s="145"/>
      <c r="K12" s="140" t="s">
        <v>224</v>
      </c>
      <c r="L12" s="144"/>
      <c r="M12" s="142" t="s">
        <v>224</v>
      </c>
      <c r="N12" s="145"/>
      <c r="O12" s="140" t="s">
        <v>224</v>
      </c>
      <c r="P12" s="146"/>
    </row>
    <row r="13" spans="2:16" ht="12.75">
      <c r="B13" s="147" t="s">
        <v>225</v>
      </c>
      <c r="C13" s="148"/>
      <c r="D13" s="149"/>
      <c r="E13" s="150"/>
      <c r="F13" s="150"/>
      <c r="G13" s="148"/>
      <c r="H13" s="149"/>
      <c r="I13" s="151"/>
      <c r="J13" s="151"/>
      <c r="K13" s="152"/>
      <c r="L13" s="153"/>
      <c r="M13" s="151"/>
      <c r="N13" s="151"/>
      <c r="O13" s="152"/>
      <c r="P13" s="154"/>
    </row>
    <row r="14" spans="2:16" ht="12.75">
      <c r="B14" s="155" t="s">
        <v>226</v>
      </c>
      <c r="C14" s="156">
        <f>1000*'F - Background Exp'!D22</f>
        <v>0.44321763312390555</v>
      </c>
      <c r="D14" s="157">
        <f aca="true" t="shared" si="0" ref="D14:D19">C14/C$30</f>
        <v>0.0326512877605699</v>
      </c>
      <c r="E14" s="158">
        <f>1000*'F - Background Exp'!E22</f>
        <v>0.37190788167560057</v>
      </c>
      <c r="F14" s="159">
        <f aca="true" t="shared" si="1" ref="F14:F19">E14/E$30</f>
        <v>0.02815258234151432</v>
      </c>
      <c r="G14" s="156">
        <f>1000*'F - Background Exp'!F22</f>
        <v>0.3091471498011488</v>
      </c>
      <c r="H14" s="157">
        <f aca="true" t="shared" si="2" ref="H14:H19">G14/G$30</f>
        <v>0.025161812572129585</v>
      </c>
      <c r="I14" s="158">
        <f>1000*'F - Background Exp'!G22</f>
        <v>0.18552775821962375</v>
      </c>
      <c r="J14" s="159">
        <f aca="true" t="shared" si="3" ref="J14:J19">I14/I$30</f>
        <v>0.032156659888104885</v>
      </c>
      <c r="K14" s="156">
        <f>1000*'F - Background Exp'!H22</f>
        <v>0.10728756098233234</v>
      </c>
      <c r="L14" s="157">
        <f aca="true" t="shared" si="4" ref="L14:L19">K14/K$30</f>
        <v>0.02193033701240162</v>
      </c>
      <c r="M14" s="158">
        <f>1000*'F - Background Exp'!I22</f>
        <v>0.08600567002568026</v>
      </c>
      <c r="N14" s="159">
        <f aca="true" t="shared" si="5" ref="N14:N19">M14/M$30</f>
        <v>0.02371136505454292</v>
      </c>
      <c r="O14" s="156">
        <f>1000*'F - Background Exp'!J22</f>
        <v>0.03194905485115103</v>
      </c>
      <c r="P14" s="160">
        <f aca="true" t="shared" si="6" ref="P14:P19">O14/O$30</f>
        <v>0.009630109374262287</v>
      </c>
    </row>
    <row r="15" spans="2:16" ht="12.75">
      <c r="B15" s="155" t="s">
        <v>227</v>
      </c>
      <c r="C15" s="156">
        <f>1000*'F - Background Exp'!D40</f>
        <v>0.07600336457582312</v>
      </c>
      <c r="D15" s="157">
        <f t="shared" si="0"/>
        <v>0.005599072649808021</v>
      </c>
      <c r="E15" s="158">
        <f>1000*'F - Background Exp'!E40</f>
        <v>0.08750629953727035</v>
      </c>
      <c r="F15" s="159">
        <f t="shared" si="1"/>
        <v>0.006624028219098219</v>
      </c>
      <c r="G15" s="156">
        <f>1000*'F - Background Exp'!F40</f>
        <v>0.06959787892178523</v>
      </c>
      <c r="H15" s="157">
        <f t="shared" si="2"/>
        <v>0.005664644768596927</v>
      </c>
      <c r="I15" s="158">
        <f>1000*'F - Background Exp'!G40</f>
        <v>0.04188303296600014</v>
      </c>
      <c r="J15" s="159">
        <f t="shared" si="3"/>
        <v>0.007259390503579613</v>
      </c>
      <c r="K15" s="156">
        <f>1000*'F - Background Exp'!H40</f>
        <v>0.022501447038394753</v>
      </c>
      <c r="L15" s="157">
        <f t="shared" si="4"/>
        <v>0.004599455074758991</v>
      </c>
      <c r="M15" s="158">
        <f>1000*'F - Background Exp'!I40</f>
        <v>0.017911082700471325</v>
      </c>
      <c r="N15" s="159">
        <f t="shared" si="5"/>
        <v>0.0049380025794366214</v>
      </c>
      <c r="O15" s="156">
        <f>1000*'F - Background Exp'!J40</f>
        <v>0.009401114206128134</v>
      </c>
      <c r="P15" s="160">
        <f t="shared" si="6"/>
        <v>0.0028336912771516074</v>
      </c>
    </row>
    <row r="16" spans="2:16" ht="12.75">
      <c r="B16" s="155" t="s">
        <v>228</v>
      </c>
      <c r="C16" s="156">
        <f>1000*'F - Background Exp'!D58</f>
        <v>3.954109589041096</v>
      </c>
      <c r="D16" s="157">
        <f t="shared" si="0"/>
        <v>0.291294299639285</v>
      </c>
      <c r="E16" s="158">
        <f>1000*'F - Background Exp'!E58</f>
        <v>3.740353881278539</v>
      </c>
      <c r="F16" s="159">
        <f t="shared" si="1"/>
        <v>0.2831362975010731</v>
      </c>
      <c r="G16" s="156">
        <f>1000*'F - Background Exp'!F58</f>
        <v>3.2417625939019</v>
      </c>
      <c r="H16" s="157">
        <f t="shared" si="2"/>
        <v>0.2638504765240993</v>
      </c>
      <c r="I16" s="158">
        <f>1000*'F - Background Exp'!G58</f>
        <v>2.112217196519342</v>
      </c>
      <c r="J16" s="159">
        <f t="shared" si="3"/>
        <v>0.36610074228285805</v>
      </c>
      <c r="K16" s="156">
        <f>1000*'F - Background Exp'!H58</f>
        <v>1.4807964941475336</v>
      </c>
      <c r="L16" s="157">
        <f t="shared" si="4"/>
        <v>0.30268528677603135</v>
      </c>
      <c r="M16" s="158">
        <f>1000*'F - Background Exp'!I58</f>
        <v>1.28141513449912</v>
      </c>
      <c r="N16" s="159">
        <f t="shared" si="5"/>
        <v>0.3532802201465616</v>
      </c>
      <c r="O16" s="156">
        <f>1000*'F - Background Exp'!J58</f>
        <v>0.9716689839546686</v>
      </c>
      <c r="P16" s="160">
        <f t="shared" si="6"/>
        <v>0.29288123340915206</v>
      </c>
    </row>
    <row r="17" spans="2:16" ht="12.75">
      <c r="B17" s="155" t="s">
        <v>229</v>
      </c>
      <c r="C17" s="156">
        <f>1000*'F - Background Exp'!D76</f>
        <v>0.005066890971721541</v>
      </c>
      <c r="D17" s="157">
        <f t="shared" si="0"/>
        <v>0.0003732715099872014</v>
      </c>
      <c r="E17" s="158">
        <f>1000*'F - Background Exp'!E76</f>
        <v>0.015009761101184568</v>
      </c>
      <c r="F17" s="159">
        <f t="shared" si="1"/>
        <v>0.0011362048403592085</v>
      </c>
      <c r="G17" s="156">
        <f>1000*'F - Background Exp'!F76</f>
        <v>0.018965422006186478</v>
      </c>
      <c r="H17" s="157">
        <f t="shared" si="2"/>
        <v>0.0015436156994426628</v>
      </c>
      <c r="I17" s="158">
        <f>1000*'F - Background Exp'!G76</f>
        <v>0.0158690158237845</v>
      </c>
      <c r="J17" s="159">
        <f t="shared" si="3"/>
        <v>0.0027505024019118317</v>
      </c>
      <c r="K17" s="156">
        <f>1000*'F - Background Exp'!H76</f>
        <v>0.007865089126846315</v>
      </c>
      <c r="L17" s="157">
        <f t="shared" si="4"/>
        <v>0.0016076798988162219</v>
      </c>
      <c r="M17" s="158">
        <f>1000*'F - Background Exp'!I76</f>
        <v>0.006977859302058622</v>
      </c>
      <c r="N17" s="159">
        <f t="shared" si="5"/>
        <v>0.0019237635049055176</v>
      </c>
      <c r="O17" s="156">
        <f>1000*'F - Background Exp'!J76</f>
        <v>0.021606603992571964</v>
      </c>
      <c r="P17" s="160">
        <f t="shared" si="6"/>
        <v>0.006512679659046125</v>
      </c>
    </row>
    <row r="18" spans="2:16" ht="12.75">
      <c r="B18" s="155" t="s">
        <v>230</v>
      </c>
      <c r="C18" s="156">
        <f>1000*'F - Background Exp'!D94</f>
        <v>0.012036315789473683</v>
      </c>
      <c r="D18" s="157">
        <f t="shared" si="0"/>
        <v>0.0008867003048800841</v>
      </c>
      <c r="E18" s="158">
        <f>1000*'F - Background Exp'!E94</f>
        <v>0.010933043478260868</v>
      </c>
      <c r="F18" s="159">
        <f t="shared" si="1"/>
        <v>0.0008276065712249957</v>
      </c>
      <c r="G18" s="156">
        <f>1000*'F - Background Exp'!F94</f>
        <v>0.011822516129032257</v>
      </c>
      <c r="H18" s="157">
        <f t="shared" si="2"/>
        <v>0.0009622470566558113</v>
      </c>
      <c r="I18" s="158">
        <f>1000*'F - Background Exp'!G94</f>
        <v>0.007680283018867925</v>
      </c>
      <c r="J18" s="159">
        <f t="shared" si="3"/>
        <v>0.0013311875875186444</v>
      </c>
      <c r="K18" s="156">
        <f>1000*'F - Background Exp'!H94</f>
        <v>0.006814964788732394</v>
      </c>
      <c r="L18" s="157">
        <f t="shared" si="4"/>
        <v>0.0013930270496983648</v>
      </c>
      <c r="M18" s="158">
        <f>1000*'F - Background Exp'!I94</f>
        <v>0.006706005586592179</v>
      </c>
      <c r="N18" s="159">
        <f t="shared" si="5"/>
        <v>0.0018488146941243915</v>
      </c>
      <c r="O18" s="156">
        <f>1000*'F - Background Exp'!J94</f>
        <v>0.004136490250696379</v>
      </c>
      <c r="P18" s="160">
        <f t="shared" si="6"/>
        <v>0.0012468241619467072</v>
      </c>
    </row>
    <row r="19" spans="2:16" ht="12.75">
      <c r="B19" s="155" t="s">
        <v>231</v>
      </c>
      <c r="C19" s="156">
        <f>1000*'F - Background Exp'!D103</f>
        <v>8</v>
      </c>
      <c r="D19" s="157">
        <f t="shared" si="0"/>
        <v>0.5893499774444567</v>
      </c>
      <c r="E19" s="158">
        <f>1000*'F - Background Exp'!E103</f>
        <v>8</v>
      </c>
      <c r="F19" s="159">
        <f t="shared" si="1"/>
        <v>0.6055818384848455</v>
      </c>
      <c r="G19" s="156">
        <f>1000*'F - Background Exp'!F103</f>
        <v>8</v>
      </c>
      <c r="H19" s="157">
        <f t="shared" si="2"/>
        <v>0.6511284374011351</v>
      </c>
      <c r="I19" s="158">
        <f>1000*'F - Background Exp'!G103</f>
        <v>3</v>
      </c>
      <c r="J19" s="159">
        <f t="shared" si="3"/>
        <v>0.5199759895234414</v>
      </c>
      <c r="K19" s="156">
        <f>1000*'F - Background Exp'!H103</f>
        <v>3</v>
      </c>
      <c r="L19" s="157">
        <f t="shared" si="4"/>
        <v>0.6132212386488965</v>
      </c>
      <c r="M19" s="158">
        <f>1000*'F - Background Exp'!I103</f>
        <v>2</v>
      </c>
      <c r="N19" s="159">
        <f t="shared" si="5"/>
        <v>0.5513907408072745</v>
      </c>
      <c r="O19" s="156">
        <f>1000*'F - Background Exp'!J103</f>
        <v>2</v>
      </c>
      <c r="P19" s="160">
        <f t="shared" si="6"/>
        <v>0.6028415813318085</v>
      </c>
    </row>
    <row r="20" spans="2:16" ht="12.75">
      <c r="B20" s="147" t="s">
        <v>232</v>
      </c>
      <c r="C20" s="161">
        <f aca="true" t="shared" si="7" ref="C20:H20">SUM(C14:C19)</f>
        <v>12.49043379350202</v>
      </c>
      <c r="D20" s="157">
        <f t="shared" si="7"/>
        <v>0.920154609308987</v>
      </c>
      <c r="E20" s="162">
        <f t="shared" si="7"/>
        <v>12.225710867070855</v>
      </c>
      <c r="F20" s="159">
        <f t="shared" si="7"/>
        <v>0.9254585579581154</v>
      </c>
      <c r="G20" s="161">
        <f t="shared" si="7"/>
        <v>11.651295560760053</v>
      </c>
      <c r="H20" s="157">
        <f t="shared" si="7"/>
        <v>0.9483112340220594</v>
      </c>
      <c r="I20" s="162">
        <f aca="true" t="shared" si="8" ref="I20:P20">SUM(I14:I19)</f>
        <v>5.363177286547618</v>
      </c>
      <c r="J20" s="159">
        <f t="shared" si="8"/>
        <v>0.9295744721874144</v>
      </c>
      <c r="K20" s="161">
        <f t="shared" si="8"/>
        <v>4.625265556083839</v>
      </c>
      <c r="L20" s="157">
        <f t="shared" si="8"/>
        <v>0.9454370244606031</v>
      </c>
      <c r="M20" s="162">
        <f t="shared" si="8"/>
        <v>3.3990157521139226</v>
      </c>
      <c r="N20" s="159">
        <f t="shared" si="8"/>
        <v>0.9370929067868455</v>
      </c>
      <c r="O20" s="161">
        <f t="shared" si="8"/>
        <v>3.0387622472552165</v>
      </c>
      <c r="P20" s="160">
        <f t="shared" si="8"/>
        <v>0.9159461192133673</v>
      </c>
    </row>
    <row r="21" spans="2:16" ht="12.75">
      <c r="B21" s="163"/>
      <c r="C21" s="164"/>
      <c r="D21" s="165"/>
      <c r="E21" s="166"/>
      <c r="F21" s="167"/>
      <c r="G21" s="164"/>
      <c r="H21" s="165"/>
      <c r="I21" s="166"/>
      <c r="J21" s="167"/>
      <c r="K21" s="164"/>
      <c r="L21" s="165"/>
      <c r="M21" s="166"/>
      <c r="N21" s="167"/>
      <c r="O21" s="164"/>
      <c r="P21" s="168"/>
    </row>
    <row r="22" spans="2:16" ht="12.75">
      <c r="B22" s="169" t="s">
        <v>45</v>
      </c>
      <c r="C22" s="170"/>
      <c r="D22" s="171"/>
      <c r="E22" s="172"/>
      <c r="F22" s="173"/>
      <c r="G22" s="170"/>
      <c r="H22" s="171"/>
      <c r="I22" s="174"/>
      <c r="J22" s="175"/>
      <c r="K22" s="176"/>
      <c r="L22" s="177"/>
      <c r="M22" s="174"/>
      <c r="N22" s="175"/>
      <c r="O22" s="176"/>
      <c r="P22" s="178"/>
    </row>
    <row r="23" spans="2:16" ht="12.75">
      <c r="B23" s="179" t="s">
        <v>226</v>
      </c>
      <c r="C23" s="176">
        <f>1000*'G - School Exp'!D22</f>
        <v>0.2515192089813575</v>
      </c>
      <c r="D23" s="180">
        <f>C23/C$30</f>
        <v>0.018529105017501327</v>
      </c>
      <c r="E23" s="174">
        <f>1000*'G - School Exp'!E22</f>
        <v>0.2020051618026603</v>
      </c>
      <c r="F23" s="181">
        <f>E23/E$30</f>
        <v>0.01529133215848546</v>
      </c>
      <c r="G23" s="176">
        <f>1000*'G - School Exp'!F22</f>
        <v>0.11665930181175432</v>
      </c>
      <c r="H23" s="180">
        <f>G23/G$30</f>
        <v>0.009495023612124375</v>
      </c>
      <c r="I23" s="174">
        <f>1000*'G - School Exp'!G22</f>
        <v>0.06352884555396117</v>
      </c>
      <c r="J23" s="181">
        <f>I23/I$30</f>
        <v>0.011011158110067613</v>
      </c>
      <c r="K23" s="176">
        <f>1000*'G - School Exp'!H22</f>
        <v>0.03214905873597751</v>
      </c>
      <c r="L23" s="180">
        <f>K23/K$30</f>
        <v>0.006571495206490752</v>
      </c>
      <c r="M23" s="174">
        <f>1000*'G - School Exp'!I22</f>
        <v>0.024608855113984546</v>
      </c>
      <c r="N23" s="181">
        <f>M23/M$30</f>
        <v>0.006784547425859412</v>
      </c>
      <c r="O23" s="176">
        <f>1000*'G - School Exp'!J22</f>
        <v>0.018608048212915826</v>
      </c>
      <c r="P23" s="182">
        <f>O23/O$30</f>
        <v>0.005608852605086355</v>
      </c>
    </row>
    <row r="24" spans="2:16" ht="12.75">
      <c r="B24" s="179" t="s">
        <v>227</v>
      </c>
      <c r="C24" s="176">
        <f>1000*'G - School Exp'!D40</f>
        <v>0.05557558279259794</v>
      </c>
      <c r="D24" s="180">
        <f>C24/C$30</f>
        <v>0.004094183558160016</v>
      </c>
      <c r="E24" s="174">
        <f>1000*'G - School Exp'!E40</f>
        <v>0.02118935263664269</v>
      </c>
      <c r="F24" s="181">
        <f>E24/E$30</f>
        <v>0.0016039858907502234</v>
      </c>
      <c r="G24" s="176">
        <f>1000*'G - School Exp'!F40</f>
        <v>0.011047282368537338</v>
      </c>
      <c r="H24" s="180">
        <f>G24/G$30</f>
        <v>0.0008991499632693535</v>
      </c>
      <c r="I24" s="174">
        <f>1000*'G - School Exp'!G40</f>
        <v>0.005286778354754575</v>
      </c>
      <c r="J24" s="181">
        <f>I24/I$30</f>
        <v>0.0009163326021348739</v>
      </c>
      <c r="K24" s="176">
        <f>1000*'G - School Exp'!H40</f>
        <v>0.003907003665830601</v>
      </c>
      <c r="L24" s="180">
        <f>K24/K$30</f>
        <v>0.0007986192091221402</v>
      </c>
      <c r="M24" s="174">
        <f>1000*'G - School Exp'!I40</f>
        <v>0.003038637969919735</v>
      </c>
      <c r="N24" s="181">
        <f>M24/M$30</f>
        <v>0.0008377384206395777</v>
      </c>
      <c r="O24" s="176">
        <f>1000*'G - School Exp'!J40</f>
        <v>0</v>
      </c>
      <c r="P24" s="182">
        <f>O24/O$30</f>
        <v>0</v>
      </c>
    </row>
    <row r="25" spans="2:16" ht="12.75">
      <c r="B25" s="179" t="s">
        <v>228</v>
      </c>
      <c r="C25" s="176">
        <f>1000*'G - School Exp'!D58</f>
        <v>0.7669430425378515</v>
      </c>
      <c r="D25" s="180">
        <f>C25/C$30</f>
        <v>0.05649973310260822</v>
      </c>
      <c r="E25" s="174">
        <f>1000*'G - School Exp'!E58</f>
        <v>0.7523544520547946</v>
      </c>
      <c r="F25" s="181">
        <f>E25/E$30</f>
        <v>0.05695152403345012</v>
      </c>
      <c r="G25" s="176">
        <f>1000*'G - School Exp'!F58</f>
        <v>0.49851966416261595</v>
      </c>
      <c r="H25" s="180">
        <f>G25/G$30</f>
        <v>0.040575041242492844</v>
      </c>
      <c r="I25" s="174">
        <f>1000*'G - School Exp'!G58</f>
        <v>0.33171362109072117</v>
      </c>
      <c r="J25" s="181">
        <f>I25/I$30</f>
        <v>0.057494372788350546</v>
      </c>
      <c r="K25" s="176">
        <f>1000*'G - School Exp'!H58</f>
        <v>0.2261503955238279</v>
      </c>
      <c r="L25" s="180">
        <f>K25/K$30</f>
        <v>0.04622674188801987</v>
      </c>
      <c r="M25" s="174">
        <f>1000*'G - School Exp'!I58</f>
        <v>0.19603772862937172</v>
      </c>
      <c r="N25" s="181">
        <f>M25/M$30</f>
        <v>0.054046694207562355</v>
      </c>
      <c r="O25" s="176">
        <f>1000*'G - School Exp'!J58</f>
        <v>0.2581543099171977</v>
      </c>
      <c r="P25" s="182">
        <f>O25/O$30</f>
        <v>0.07781307620905262</v>
      </c>
    </row>
    <row r="26" spans="2:16" ht="12.75">
      <c r="B26" s="179" t="s">
        <v>229</v>
      </c>
      <c r="C26" s="176">
        <f>1000*'G - School Exp'!D76</f>
        <v>0.0037050388528398616</v>
      </c>
      <c r="D26" s="180">
        <f>C26/C$30</f>
        <v>0.000272945570544001</v>
      </c>
      <c r="E26" s="174">
        <f>1000*'G - School Exp'!E76</f>
        <v>0.0036345625703130165</v>
      </c>
      <c r="F26" s="181">
        <f>E26/E$30</f>
        <v>0.0002751281354272952</v>
      </c>
      <c r="G26" s="176">
        <f>1000*'G - School Exp'!F76</f>
        <v>0.003010384445426425</v>
      </c>
      <c r="H26" s="180">
        <f>G26/G$30</f>
        <v>0.00024501836499089884</v>
      </c>
      <c r="I26" s="174">
        <f>1000*'G - School Exp'!G76</f>
        <v>0.0020031015766347896</v>
      </c>
      <c r="J26" s="181">
        <f>I26/I$30</f>
        <v>0.00034718824147554676</v>
      </c>
      <c r="K26" s="176">
        <f>1000*'G - School Exp'!H76</f>
        <v>0.00136564248504727</v>
      </c>
      <c r="L26" s="180">
        <f>K26/K$30</f>
        <v>0.00027914699207741466</v>
      </c>
      <c r="M26" s="174">
        <f>1000*'G - School Exp'!I76</f>
        <v>0.0011838027091145636</v>
      </c>
      <c r="N26" s="181">
        <f>M26/M$30</f>
        <v>0.00032636892637416884</v>
      </c>
      <c r="O26" s="176">
        <f>1000*'G - School Exp'!J76</f>
        <v>0</v>
      </c>
      <c r="P26" s="182">
        <f>O26/O$30</f>
        <v>0</v>
      </c>
    </row>
    <row r="27" spans="2:16" ht="12.75">
      <c r="B27" s="179" t="s">
        <v>230</v>
      </c>
      <c r="C27" s="176">
        <f>1000*'G - School Exp'!D95</f>
        <v>0.006100598413842825</v>
      </c>
      <c r="D27" s="180">
        <f>C27/C$30</f>
        <v>0.00044942344219949464</v>
      </c>
      <c r="E27" s="174">
        <f>1000*'G - School Exp'!E95</f>
        <v>0.005541405598570578</v>
      </c>
      <c r="F27" s="181">
        <f>E27/E$30</f>
        <v>0.00041947182377157324</v>
      </c>
      <c r="G27" s="176">
        <f>1000*'G - School Exp'!F95</f>
        <v>0.005830281926646044</v>
      </c>
      <c r="H27" s="180">
        <f>G27/G$30</f>
        <v>0.0004745327950631398</v>
      </c>
      <c r="I27" s="174">
        <f>1000*'G - School Exp'!G95</f>
        <v>0.0037875368312225385</v>
      </c>
      <c r="J27" s="181">
        <f>I27/I$30</f>
        <v>0.0006564760705571397</v>
      </c>
      <c r="K27" s="176">
        <f>1000*'G - School Exp'!H95</f>
        <v>0.0033608045533474826</v>
      </c>
      <c r="L27" s="180">
        <f>K27/K$30</f>
        <v>0.000686972243686865</v>
      </c>
      <c r="M27" s="174">
        <f>1000*'G - School Exp'!I95</f>
        <v>0.003307071248182444</v>
      </c>
      <c r="N27" s="181">
        <f>M27/M$30</f>
        <v>0.0009117442327188779</v>
      </c>
      <c r="O27" s="176">
        <f>1000*'G - School Exp'!J95</f>
        <v>0.0020965772503529594</v>
      </c>
      <c r="P27" s="182">
        <f>O27/O$30</f>
        <v>0.0006319519724935366</v>
      </c>
    </row>
    <row r="28" spans="2:16" ht="12.75">
      <c r="B28" s="169" t="s">
        <v>233</v>
      </c>
      <c r="C28" s="170">
        <f>SUM(C23:C27)</f>
        <v>1.0838434715784895</v>
      </c>
      <c r="D28" s="180">
        <f>SUM(D22:D27)</f>
        <v>0.07984539069101305</v>
      </c>
      <c r="E28" s="172">
        <f>SUM(E23:E27)</f>
        <v>0.984724934662981</v>
      </c>
      <c r="F28" s="181">
        <f>SUM(F22:F27)</f>
        <v>0.07454144204188468</v>
      </c>
      <c r="G28" s="170">
        <f>SUM(G23:G27)</f>
        <v>0.6350669147149801</v>
      </c>
      <c r="H28" s="180">
        <f>SUM(H22:H27)</f>
        <v>0.051688765977940615</v>
      </c>
      <c r="I28" s="172">
        <f>SUM(I23:I27)</f>
        <v>0.4063198834072942</v>
      </c>
      <c r="J28" s="181">
        <f>SUM(J22:J27)</f>
        <v>0.07042552781258572</v>
      </c>
      <c r="K28" s="170">
        <f>SUM(K23:K27)</f>
        <v>0.26693290496403077</v>
      </c>
      <c r="L28" s="180">
        <f>SUM(L22:L27)</f>
        <v>0.054562975539397034</v>
      </c>
      <c r="M28" s="172">
        <f>SUM(M23:M27)</f>
        <v>0.228176095670573</v>
      </c>
      <c r="N28" s="181">
        <f>SUM(N22:N27)</f>
        <v>0.06290709321315438</v>
      </c>
      <c r="O28" s="170">
        <f>SUM(O23:O27)</f>
        <v>0.27885893538046647</v>
      </c>
      <c r="P28" s="182">
        <f>SUM(P22:P27)</f>
        <v>0.0840538807866325</v>
      </c>
    </row>
    <row r="29" spans="2:16" ht="12.75">
      <c r="B29" s="163"/>
      <c r="C29" s="183"/>
      <c r="D29" s="165"/>
      <c r="E29" s="167"/>
      <c r="F29" s="167"/>
      <c r="G29" s="183"/>
      <c r="H29" s="165"/>
      <c r="I29" s="184"/>
      <c r="J29" s="167"/>
      <c r="K29" s="185"/>
      <c r="L29" s="165"/>
      <c r="M29" s="184"/>
      <c r="N29" s="167"/>
      <c r="O29" s="185"/>
      <c r="P29" s="168"/>
    </row>
    <row r="30" spans="2:16" ht="12.75">
      <c r="B30" s="186" t="s">
        <v>234</v>
      </c>
      <c r="C30" s="187">
        <f aca="true" t="shared" si="9" ref="C30:P30">C20+C28</f>
        <v>13.57427726508051</v>
      </c>
      <c r="D30" s="188">
        <f t="shared" si="9"/>
        <v>1</v>
      </c>
      <c r="E30" s="189">
        <f t="shared" si="9"/>
        <v>13.210435801733837</v>
      </c>
      <c r="F30" s="188">
        <f t="shared" si="9"/>
        <v>1</v>
      </c>
      <c r="G30" s="187">
        <f t="shared" si="9"/>
        <v>12.286362475475032</v>
      </c>
      <c r="H30" s="188">
        <f t="shared" si="9"/>
        <v>1</v>
      </c>
      <c r="I30" s="189">
        <f t="shared" si="9"/>
        <v>5.769497169954912</v>
      </c>
      <c r="J30" s="188">
        <f t="shared" si="9"/>
        <v>1.0000000000000002</v>
      </c>
      <c r="K30" s="187">
        <f t="shared" si="9"/>
        <v>4.89219846104787</v>
      </c>
      <c r="L30" s="188">
        <f t="shared" si="9"/>
        <v>1</v>
      </c>
      <c r="M30" s="189">
        <f t="shared" si="9"/>
        <v>3.6271918477844958</v>
      </c>
      <c r="N30" s="188">
        <f t="shared" si="9"/>
        <v>0.9999999999999999</v>
      </c>
      <c r="O30" s="187">
        <f t="shared" si="9"/>
        <v>3.317621182635683</v>
      </c>
      <c r="P30" s="188">
        <f t="shared" si="9"/>
        <v>0.9999999999999998</v>
      </c>
    </row>
    <row r="31" spans="2:16" ht="12.75">
      <c r="B31" s="163"/>
      <c r="C31" s="183"/>
      <c r="D31" s="165"/>
      <c r="E31" s="167"/>
      <c r="F31" s="167"/>
      <c r="G31" s="183"/>
      <c r="H31" s="165"/>
      <c r="I31" s="167"/>
      <c r="J31" s="167"/>
      <c r="K31" s="183"/>
      <c r="L31" s="165"/>
      <c r="M31" s="167"/>
      <c r="N31" s="167"/>
      <c r="O31" s="183"/>
      <c r="P31" s="168"/>
    </row>
    <row r="32" spans="2:16" ht="13.5">
      <c r="B32" s="190" t="s">
        <v>235</v>
      </c>
      <c r="C32" s="191">
        <v>20</v>
      </c>
      <c r="D32" s="192" t="s">
        <v>224</v>
      </c>
      <c r="E32" s="193">
        <v>20</v>
      </c>
      <c r="F32" s="194" t="s">
        <v>224</v>
      </c>
      <c r="G32" s="191">
        <v>20</v>
      </c>
      <c r="H32" s="192" t="s">
        <v>224</v>
      </c>
      <c r="I32" s="193">
        <v>20</v>
      </c>
      <c r="J32" s="194" t="s">
        <v>224</v>
      </c>
      <c r="K32" s="191">
        <v>20</v>
      </c>
      <c r="L32" s="192" t="s">
        <v>224</v>
      </c>
      <c r="M32" s="193">
        <v>20</v>
      </c>
      <c r="N32" s="194" t="s">
        <v>224</v>
      </c>
      <c r="O32" s="191">
        <v>20</v>
      </c>
      <c r="P32" s="195" t="s">
        <v>224</v>
      </c>
    </row>
    <row r="33" spans="2:18" ht="13.5">
      <c r="B33" s="196"/>
      <c r="C33" s="197"/>
      <c r="D33" s="197"/>
      <c r="E33" s="197"/>
      <c r="F33" s="197"/>
      <c r="G33" s="197"/>
      <c r="H33" s="197"/>
      <c r="I33" s="198"/>
      <c r="J33" s="199"/>
      <c r="K33" s="198"/>
      <c r="L33" s="199"/>
      <c r="M33" s="198"/>
      <c r="N33" s="199"/>
      <c r="O33" s="198"/>
      <c r="P33" s="199"/>
      <c r="Q33" s="200"/>
      <c r="R33" s="200"/>
    </row>
    <row r="34" spans="2:16" ht="61.5" customHeight="1">
      <c r="B34" s="201" t="s">
        <v>236</v>
      </c>
      <c r="C34" s="202">
        <f>IF((((C32-C30+C25)*('G - School Exp'!D57))/('G - School Exp'!D53*'G - School Exp'!D54*'G - School Exp'!D56))&lt;0,0,(((C32-C30+C25)*('G - School Exp'!D57))/('G - School Exp'!D53*'G - School Exp'!D54*'G - School Exp'!D56)))</f>
        <v>64.71066443243242</v>
      </c>
      <c r="D34" s="203"/>
      <c r="E34" s="202">
        <f>IF((((E32-E30+E25)*('G - School Exp'!E57))/('G - School Exp'!E53*'G - School Exp'!E54*'G - School Exp'!E56))&lt;0,0,(((E32-E30+E25)*('G - School Exp'!E57))/('G - School Exp'!E53*'G - School Exp'!E54*'G - School Exp'!E56)))</f>
        <v>69.16851298624941</v>
      </c>
      <c r="F34" s="203"/>
      <c r="G34" s="202">
        <f>IF((((G32-G30+G25)*('G - School Exp'!F57))/('G - School Exp'!F53*'G - School Exp'!F54*'G - School Exp'!F56))&lt;0,0,(((G32-G30+G25)*('G - School Exp'!F57))/('G - School Exp'!F53*'G - School Exp'!F54*'G - School Exp'!F56)))</f>
        <v>113.66429185321105</v>
      </c>
      <c r="H34" s="203"/>
      <c r="I34" s="202">
        <f>IF((((I32-I30+I25)*('G - School Exp'!G57))/('G - School Exp'!G53*'G - School Exp'!G54*'G - School Exp'!G56))&lt;0,0,(((I32-I30+I25)*('G - School Exp'!G57))/('G - School Exp'!G53*'G - School Exp'!G54*'G - School Exp'!G56)))</f>
        <v>302.90976048088413</v>
      </c>
      <c r="J34" s="202"/>
      <c r="K34" s="202">
        <f>IF((((K32-K30+K25)*('G - School Exp'!H57))/('G - School Exp'!H53*'G - School Exp'!H54*'G - School Exp'!H56))&lt;0,0,(((K32-K30+K25)*('G - School Exp'!H57))/('G - School Exp'!H53*'G - School Exp'!H54*'G - School Exp'!H56)))</f>
        <v>467.84914128852915</v>
      </c>
      <c r="L34" s="202"/>
      <c r="M34" s="202">
        <f>IF((((M32-M30+M25)*('G - School Exp'!I57))/('G - School Exp'!I53*'G - School Exp'!I54*'G - School Exp'!I56))&lt;0,0,(((M32-M30+M25)*('G - School Exp'!I57))/('G - School Exp'!I53*'G - School Exp'!I54*'G - School Exp'!I56)))</f>
        <v>583.1787451178451</v>
      </c>
      <c r="N34" s="202"/>
      <c r="O34" s="202">
        <f>IF((((O32-O30+O25)*('G - School Exp'!J57))/('G - School Exp'!J53*'G - School Exp'!J54*'G - School Exp'!J56))&lt;0,0,(((O32-O30+O25)*('G - School Exp'!J57))/('G - School Exp'!J53*'G - School Exp'!J54*'G - School Exp'!J56)))</f>
        <v>452.78995580486145</v>
      </c>
      <c r="P34" s="204"/>
    </row>
  </sheetData>
  <sheetProtection sheet="1" objects="1" formatRows="0" insertHyperlinks="0" deleteColumns="0" deleteRows="0" autoFilter="0" pivotTables="0"/>
  <mergeCells count="19">
    <mergeCell ref="B1:P1"/>
    <mergeCell ref="B2:P2"/>
    <mergeCell ref="B3:P3"/>
    <mergeCell ref="B5:P5"/>
    <mergeCell ref="B7:P7"/>
    <mergeCell ref="B9:B12"/>
    <mergeCell ref="C9:F9"/>
    <mergeCell ref="G9:H9"/>
    <mergeCell ref="I9:J9"/>
    <mergeCell ref="K9:L9"/>
    <mergeCell ref="M9:N9"/>
    <mergeCell ref="O9:P9"/>
    <mergeCell ref="C10:D10"/>
    <mergeCell ref="E10:F10"/>
    <mergeCell ref="G10:H10"/>
    <mergeCell ref="I10:J10"/>
    <mergeCell ref="K10:L10"/>
    <mergeCell ref="M10:N10"/>
    <mergeCell ref="O10:P10"/>
  </mergeCells>
  <conditionalFormatting sqref="C34:P34">
    <cfRule type="cellIs" priority="1" dxfId="0" operator="equal" stopIfTrue="1">
      <formula>0</formula>
    </cfRule>
  </conditionalFormatting>
  <printOptions horizontalCentered="1"/>
  <pageMargins left="0.25" right="0.25" top="0.5" bottom="0.5"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tabColor indexed="26"/>
  </sheetPr>
  <dimension ref="B1:J106"/>
  <sheetViews>
    <sheetView workbookViewId="0" topLeftCell="A1">
      <selection activeCell="A3" sqref="A3"/>
    </sheetView>
  </sheetViews>
  <sheetFormatPr defaultColWidth="9.140625" defaultRowHeight="12.75"/>
  <cols>
    <col min="1" max="1" width="3.140625" style="0" customWidth="1"/>
    <col min="2" max="2" width="15.8515625" style="0" customWidth="1"/>
    <col min="3" max="3" width="45.00390625" style="0" customWidth="1"/>
    <col min="4" max="4" width="9.28125" style="0" customWidth="1"/>
    <col min="5" max="5" width="8.421875" style="0" customWidth="1"/>
    <col min="6" max="6" width="8.7109375" style="0" customWidth="1"/>
    <col min="7" max="7" width="11.140625" style="0" customWidth="1"/>
    <col min="8" max="8" width="9.8515625" style="0" customWidth="1"/>
    <col min="9" max="9" width="9.7109375" style="0" customWidth="1"/>
    <col min="10" max="10" width="9.57421875" style="0" customWidth="1"/>
  </cols>
  <sheetData>
    <row r="1" spans="2:10" ht="21.75">
      <c r="B1" s="205" t="s">
        <v>0</v>
      </c>
      <c r="C1" s="205"/>
      <c r="D1" s="205"/>
      <c r="E1" s="205"/>
      <c r="F1" s="205"/>
      <c r="G1" s="205"/>
      <c r="H1" s="205"/>
      <c r="I1" s="205"/>
      <c r="J1" s="205"/>
    </row>
    <row r="2" spans="2:10" ht="13.5">
      <c r="B2" s="206" t="str">
        <f>'A - Introduction'!B2</f>
        <v>Version 1.1</v>
      </c>
      <c r="C2" s="206"/>
      <c r="D2" s="206"/>
      <c r="E2" s="206"/>
      <c r="F2" s="206"/>
      <c r="G2" s="206"/>
      <c r="H2" s="206"/>
      <c r="I2" s="206"/>
      <c r="J2" s="206"/>
    </row>
    <row r="3" spans="2:10" ht="12.75">
      <c r="B3" s="207" t="str">
        <f>'A - Introduction'!B3</f>
        <v>Last Modified: October 2, 2009</v>
      </c>
      <c r="C3" s="207"/>
      <c r="D3" s="207"/>
      <c r="E3" s="207"/>
      <c r="F3" s="207"/>
      <c r="G3" s="207"/>
      <c r="H3" s="207"/>
      <c r="I3" s="207"/>
      <c r="J3" s="207"/>
    </row>
    <row r="4" spans="2:10" ht="12.75">
      <c r="B4" s="208"/>
      <c r="C4" s="208"/>
      <c r="D4" s="208"/>
      <c r="E4" s="198"/>
      <c r="F4" s="198"/>
      <c r="G4" s="198"/>
      <c r="H4" s="198"/>
      <c r="I4" s="198"/>
      <c r="J4" s="198"/>
    </row>
    <row r="5" spans="2:10" ht="18">
      <c r="B5" s="209" t="s">
        <v>237</v>
      </c>
      <c r="C5" s="209"/>
      <c r="D5" s="209"/>
      <c r="E5" s="209"/>
      <c r="F5" s="209"/>
      <c r="G5" s="209"/>
      <c r="H5" s="209"/>
      <c r="I5" s="209"/>
      <c r="J5" s="209"/>
    </row>
    <row r="6" spans="2:10" ht="12" customHeight="1">
      <c r="B6" s="208"/>
      <c r="C6" s="210"/>
      <c r="D6" s="210"/>
      <c r="E6" s="211"/>
      <c r="F6" s="211"/>
      <c r="G6" s="198"/>
      <c r="H6" s="198"/>
      <c r="I6" s="198"/>
      <c r="J6" s="198"/>
    </row>
    <row r="7" spans="2:10" ht="58.5" customHeight="1">
      <c r="B7" s="212" t="s">
        <v>238</v>
      </c>
      <c r="C7" s="212"/>
      <c r="D7" s="212"/>
      <c r="E7" s="212"/>
      <c r="F7" s="212"/>
      <c r="G7" s="212"/>
      <c r="H7" s="212"/>
      <c r="I7" s="212"/>
      <c r="J7" s="212"/>
    </row>
    <row r="8" spans="2:10" ht="12.75">
      <c r="B8" s="208"/>
      <c r="C8" s="208"/>
      <c r="D8" s="208"/>
      <c r="E8" s="208"/>
      <c r="F8" s="208"/>
      <c r="G8" s="208"/>
      <c r="H8" s="208"/>
      <c r="I8" s="208"/>
      <c r="J8" s="208"/>
    </row>
    <row r="9" spans="2:10" ht="15.75" customHeight="1">
      <c r="B9" s="213" t="s">
        <v>239</v>
      </c>
      <c r="C9" s="213"/>
      <c r="D9" s="213"/>
      <c r="E9" s="213"/>
      <c r="F9" s="213"/>
      <c r="G9" s="213"/>
      <c r="H9" s="213"/>
      <c r="I9" s="213"/>
      <c r="J9" s="213"/>
    </row>
    <row r="10" spans="2:10" ht="18.75" customHeight="1">
      <c r="B10" s="214" t="s">
        <v>240</v>
      </c>
      <c r="C10" s="214"/>
      <c r="D10" s="214"/>
      <c r="E10" s="214"/>
      <c r="F10" s="214"/>
      <c r="G10" s="214"/>
      <c r="H10" s="214"/>
      <c r="I10" s="214"/>
      <c r="J10" s="214"/>
    </row>
    <row r="11" spans="2:10" ht="16.5">
      <c r="B11" s="208"/>
      <c r="C11" s="215"/>
      <c r="D11" s="215"/>
      <c r="E11" s="215"/>
      <c r="F11" s="215"/>
      <c r="G11" s="215"/>
      <c r="H11" s="215"/>
      <c r="I11" s="215"/>
      <c r="J11" s="215"/>
    </row>
    <row r="12" spans="2:10" ht="30.75" customHeight="1">
      <c r="B12" s="216" t="s">
        <v>241</v>
      </c>
      <c r="C12" s="216"/>
      <c r="D12" s="216"/>
      <c r="E12" s="216"/>
      <c r="F12" s="216"/>
      <c r="G12" s="216"/>
      <c r="H12" s="216"/>
      <c r="I12" s="216"/>
      <c r="J12" s="216"/>
    </row>
    <row r="13" spans="2:10" ht="15.75" customHeight="1">
      <c r="B13" s="217" t="s">
        <v>242</v>
      </c>
      <c r="C13" s="218" t="s">
        <v>243</v>
      </c>
      <c r="D13" s="219" t="s">
        <v>69</v>
      </c>
      <c r="E13" s="219"/>
      <c r="F13" s="219"/>
      <c r="G13" s="219"/>
      <c r="H13" s="219"/>
      <c r="I13" s="219"/>
      <c r="J13" s="219"/>
    </row>
    <row r="14" spans="2:10" ht="25.5" customHeight="1">
      <c r="B14" s="217"/>
      <c r="C14" s="218"/>
      <c r="D14" s="220" t="s">
        <v>71</v>
      </c>
      <c r="E14" s="220"/>
      <c r="F14" s="221" t="s">
        <v>244</v>
      </c>
      <c r="G14" s="221" t="s">
        <v>73</v>
      </c>
      <c r="H14" s="221" t="s">
        <v>74</v>
      </c>
      <c r="I14" s="221" t="s">
        <v>75</v>
      </c>
      <c r="J14" s="222" t="s">
        <v>76</v>
      </c>
    </row>
    <row r="15" spans="2:10" ht="12.75">
      <c r="B15" s="217"/>
      <c r="C15" s="218"/>
      <c r="D15" s="220" t="s">
        <v>77</v>
      </c>
      <c r="E15" s="221" t="s">
        <v>78</v>
      </c>
      <c r="F15" s="221" t="s">
        <v>79</v>
      </c>
      <c r="G15" s="221" t="s">
        <v>80</v>
      </c>
      <c r="H15" s="221" t="s">
        <v>81</v>
      </c>
      <c r="I15" s="221" t="s">
        <v>82</v>
      </c>
      <c r="J15" s="222" t="s">
        <v>83</v>
      </c>
    </row>
    <row r="16" spans="2:10" ht="17.25" customHeight="1">
      <c r="B16" s="223" t="s">
        <v>85</v>
      </c>
      <c r="C16" s="224" t="s">
        <v>245</v>
      </c>
      <c r="D16" s="225">
        <f>'D - Inputs &amp; Assumptions'!D11</f>
        <v>0.22</v>
      </c>
      <c r="E16" s="226">
        <f>'D - Inputs &amp; Assumptions'!E11</f>
        <v>0.22</v>
      </c>
      <c r="F16" s="226">
        <f>'D - Inputs &amp; Assumptions'!F11</f>
        <v>0.22</v>
      </c>
      <c r="G16" s="226">
        <f>'D - Inputs &amp; Assumptions'!G11</f>
        <v>0.22</v>
      </c>
      <c r="H16" s="226">
        <f>'D - Inputs &amp; Assumptions'!H11</f>
        <v>0.22</v>
      </c>
      <c r="I16" s="226">
        <f>'D - Inputs &amp; Assumptions'!I11</f>
        <v>0.22</v>
      </c>
      <c r="J16" s="227">
        <f>'D - Inputs &amp; Assumptions'!J11</f>
        <v>0.22</v>
      </c>
    </row>
    <row r="17" spans="2:10" ht="17.25" customHeight="1">
      <c r="B17" s="223" t="s">
        <v>111</v>
      </c>
      <c r="C17" s="224" t="s">
        <v>246</v>
      </c>
      <c r="D17" s="228">
        <f>'D - Inputs &amp; Assumptions'!D23</f>
        <v>60</v>
      </c>
      <c r="E17" s="229">
        <f>'D - Inputs &amp; Assumptions'!E23</f>
        <v>60</v>
      </c>
      <c r="F17" s="229">
        <f>'D - Inputs &amp; Assumptions'!F23</f>
        <v>60</v>
      </c>
      <c r="G17" s="229">
        <f>'D - Inputs &amp; Assumptions'!G23</f>
        <v>60</v>
      </c>
      <c r="H17" s="229">
        <f>'D - Inputs &amp; Assumptions'!H23</f>
        <v>60</v>
      </c>
      <c r="I17" s="229">
        <f>'D - Inputs &amp; Assumptions'!I23</f>
        <v>60</v>
      </c>
      <c r="J17" s="230">
        <f>'D - Inputs &amp; Assumptions'!J23</f>
        <v>27.5</v>
      </c>
    </row>
    <row r="18" spans="2:10" ht="33" customHeight="1">
      <c r="B18" s="231" t="str">
        <f>'D - Inputs &amp; Assumptions'!B45</f>
        <v>Fians</v>
      </c>
      <c r="C18" s="232" t="str">
        <f>'D - Inputs &amp; Assumptions'!C45</f>
        <v>Fraction of indoor awake time (over a year) not spent at school (unitless)</v>
      </c>
      <c r="D18" s="233">
        <f>'D - Inputs &amp; Assumptions'!D45</f>
        <v>0.6379647749510763</v>
      </c>
      <c r="E18" s="234">
        <f>'D - Inputs &amp; Assumptions'!E45</f>
        <v>0.648021308980213</v>
      </c>
      <c r="F18" s="234">
        <f>'D - Inputs &amp; Assumptions'!F45</f>
        <v>0.726027397260274</v>
      </c>
      <c r="G18" s="234">
        <f>'D - Inputs &amp; Assumptions'!G45</f>
        <v>0.7449220595181862</v>
      </c>
      <c r="H18" s="234">
        <f>'D - Inputs &amp; Assumptions'!H45</f>
        <v>0.7694360434086461</v>
      </c>
      <c r="I18" s="234">
        <f>'D - Inputs &amp; Assumptions'!I45</f>
        <v>0.7775260067978165</v>
      </c>
      <c r="J18" s="235">
        <f>'D - Inputs &amp; Assumptions'!J45</f>
        <v>0.631939983006238</v>
      </c>
    </row>
    <row r="19" spans="2:10" ht="18" customHeight="1">
      <c r="B19" s="223" t="s">
        <v>247</v>
      </c>
      <c r="C19" s="224" t="s">
        <v>248</v>
      </c>
      <c r="D19" s="236">
        <v>0.001</v>
      </c>
      <c r="E19" s="237">
        <v>0.001</v>
      </c>
      <c r="F19" s="237">
        <v>0.001</v>
      </c>
      <c r="G19" s="237">
        <v>0.001</v>
      </c>
      <c r="H19" s="237">
        <v>0.001</v>
      </c>
      <c r="I19" s="237">
        <v>0.001</v>
      </c>
      <c r="J19" s="238">
        <v>0.001</v>
      </c>
    </row>
    <row r="20" spans="2:10" ht="19.5" customHeight="1">
      <c r="B20" s="223" t="s">
        <v>202</v>
      </c>
      <c r="C20" s="224" t="s">
        <v>249</v>
      </c>
      <c r="D20" s="239">
        <f>'D - Inputs &amp; Assumptions'!D54</f>
        <v>0.6</v>
      </c>
      <c r="E20" s="240">
        <f>'D - Inputs &amp; Assumptions'!E54</f>
        <v>0.6</v>
      </c>
      <c r="F20" s="240">
        <f>'D - Inputs &amp; Assumptions'!F54</f>
        <v>0.6</v>
      </c>
      <c r="G20" s="240">
        <f>'D - Inputs &amp; Assumptions'!G54</f>
        <v>0.6</v>
      </c>
      <c r="H20" s="240">
        <f>'D - Inputs &amp; Assumptions'!H54</f>
        <v>0.6</v>
      </c>
      <c r="I20" s="240">
        <f>'D - Inputs &amp; Assumptions'!I54</f>
        <v>0.6</v>
      </c>
      <c r="J20" s="230">
        <f>'D - Inputs &amp; Assumptions'!J54</f>
        <v>0.6</v>
      </c>
    </row>
    <row r="21" spans="2:10" ht="18" customHeight="1">
      <c r="B21" s="223" t="s">
        <v>146</v>
      </c>
      <c r="C21" s="224" t="s">
        <v>147</v>
      </c>
      <c r="D21" s="239">
        <f>'D - Inputs &amp; Assumptions'!D34</f>
        <v>11.4</v>
      </c>
      <c r="E21" s="240">
        <f>'D - Inputs &amp; Assumptions'!E34</f>
        <v>13.8</v>
      </c>
      <c r="F21" s="240">
        <f>'D - Inputs &amp; Assumptions'!F34</f>
        <v>18.6</v>
      </c>
      <c r="G21" s="240">
        <f>'D - Inputs &amp; Assumptions'!G34</f>
        <v>31.8</v>
      </c>
      <c r="H21" s="240">
        <f>'D - Inputs &amp; Assumptions'!H34</f>
        <v>56.8</v>
      </c>
      <c r="I21" s="240">
        <f>'D - Inputs &amp; Assumptions'!I34</f>
        <v>71.6</v>
      </c>
      <c r="J21" s="230">
        <f>'D - Inputs &amp; Assumptions'!J34</f>
        <v>71.8</v>
      </c>
    </row>
    <row r="22" spans="2:10" ht="18" customHeight="1">
      <c r="B22" s="241" t="s">
        <v>250</v>
      </c>
      <c r="C22" s="242" t="s">
        <v>251</v>
      </c>
      <c r="D22" s="243">
        <f aca="true" t="shared" si="0" ref="D22:J22">D16*D17*D18*D19*D20/D21</f>
        <v>0.00044321763312390555</v>
      </c>
      <c r="E22" s="244">
        <f t="shared" si="0"/>
        <v>0.00037190788167560057</v>
      </c>
      <c r="F22" s="244">
        <f t="shared" si="0"/>
        <v>0.0003091471498011488</v>
      </c>
      <c r="G22" s="244">
        <f t="shared" si="0"/>
        <v>0.00018552775821962375</v>
      </c>
      <c r="H22" s="244">
        <f t="shared" si="0"/>
        <v>0.00010728756098233234</v>
      </c>
      <c r="I22" s="244">
        <f t="shared" si="0"/>
        <v>8.600567002568026E-05</v>
      </c>
      <c r="J22" s="245">
        <f t="shared" si="0"/>
        <v>3.194905485115103E-05</v>
      </c>
    </row>
    <row r="23" spans="2:10" ht="15.75" customHeight="1">
      <c r="B23" s="197"/>
      <c r="C23" s="246" t="s">
        <v>252</v>
      </c>
      <c r="D23" s="247">
        <f>1000*D22/'E - Total Exposure'!$C$20</f>
        <v>0.03548456686544254</v>
      </c>
      <c r="E23" s="247">
        <f>1000*E22/'E - Total Exposure'!$E$20</f>
        <v>0.030420143721647294</v>
      </c>
      <c r="F23" s="247">
        <f>1000*F22/'E - Total Exposure'!$G$20</f>
        <v>0.026533285349168684</v>
      </c>
      <c r="G23" s="247">
        <f>1000*G22/'E - Total Exposure'!$I$20</f>
        <v>0.03459288185102149</v>
      </c>
      <c r="H23" s="247">
        <f>1000*H22/'E - Total Exposure'!$K$20</f>
        <v>0.023195978626829705</v>
      </c>
      <c r="I23" s="247">
        <f>1000*I22/'E - Total Exposure'!$M$20</f>
        <v>0.02530311016422664</v>
      </c>
      <c r="J23" s="247">
        <f>1000*J22/'E - Total Exposure'!$O$20</f>
        <v>0.01051383828399515</v>
      </c>
    </row>
    <row r="24" spans="2:10" ht="12.75" customHeight="1">
      <c r="B24" s="197"/>
      <c r="C24" s="246" t="s">
        <v>253</v>
      </c>
      <c r="D24" s="247">
        <f>1000*D22/'E - Total Exposure'!$C$30</f>
        <v>0.0326512877605699</v>
      </c>
      <c r="E24" s="247">
        <f>1000*E22/'E - Total Exposure'!$E$30</f>
        <v>0.02815258234151432</v>
      </c>
      <c r="F24" s="247">
        <f>1000*F22/'E - Total Exposure'!$G$30</f>
        <v>0.025161812572129585</v>
      </c>
      <c r="G24" s="247">
        <f>1000*G22/'E - Total Exposure'!$I$30</f>
        <v>0.032156659888104885</v>
      </c>
      <c r="H24" s="247">
        <f>1000*H22/'E - Total Exposure'!$K$30</f>
        <v>0.02193033701240162</v>
      </c>
      <c r="I24" s="247">
        <f>1000*I22/'E - Total Exposure'!$M$30</f>
        <v>0.02371136505454292</v>
      </c>
      <c r="J24" s="247">
        <f>1000*J22/'E - Total Exposure'!$O$30</f>
        <v>0.009630109374262287</v>
      </c>
    </row>
    <row r="25" spans="2:10" ht="12.75">
      <c r="B25" s="197"/>
      <c r="C25" s="197"/>
      <c r="D25" s="197"/>
      <c r="E25" s="197"/>
      <c r="F25" s="197"/>
      <c r="G25" s="248"/>
      <c r="H25" s="248"/>
      <c r="I25" s="248"/>
      <c r="J25" s="248"/>
    </row>
    <row r="26" spans="2:10" ht="12.75">
      <c r="B26" s="197"/>
      <c r="C26" s="197"/>
      <c r="D26" s="197"/>
      <c r="E26" s="197"/>
      <c r="F26" s="197"/>
      <c r="G26" s="248"/>
      <c r="H26" s="248"/>
      <c r="I26" s="248"/>
      <c r="J26" s="248"/>
    </row>
    <row r="27" spans="2:10" ht="15.75">
      <c r="B27" s="213" t="s">
        <v>254</v>
      </c>
      <c r="C27" s="213"/>
      <c r="D27" s="213"/>
      <c r="E27" s="213"/>
      <c r="F27" s="213"/>
      <c r="G27" s="213"/>
      <c r="H27" s="213"/>
      <c r="I27" s="213"/>
      <c r="J27" s="213"/>
    </row>
    <row r="28" spans="2:10" ht="19.5" customHeight="1">
      <c r="B28" s="214" t="s">
        <v>255</v>
      </c>
      <c r="C28" s="214"/>
      <c r="D28" s="214"/>
      <c r="E28" s="214"/>
      <c r="F28" s="214"/>
      <c r="G28" s="214"/>
      <c r="H28" s="214"/>
      <c r="I28" s="214"/>
      <c r="J28" s="214"/>
    </row>
    <row r="29" spans="2:10" ht="13.5">
      <c r="B29" s="197"/>
      <c r="C29" s="197"/>
      <c r="D29" s="197"/>
      <c r="E29" s="197"/>
      <c r="F29" s="197"/>
      <c r="G29" s="248"/>
      <c r="H29" s="248"/>
      <c r="I29" s="248"/>
      <c r="J29" s="248"/>
    </row>
    <row r="30" spans="2:10" ht="32.25" customHeight="1">
      <c r="B30" s="249" t="s">
        <v>256</v>
      </c>
      <c r="C30" s="249"/>
      <c r="D30" s="249"/>
      <c r="E30" s="249"/>
      <c r="F30" s="249"/>
      <c r="G30" s="249"/>
      <c r="H30" s="249"/>
      <c r="I30" s="249"/>
      <c r="J30" s="249"/>
    </row>
    <row r="31" spans="2:10" ht="15.75" customHeight="1">
      <c r="B31" s="217" t="s">
        <v>242</v>
      </c>
      <c r="C31" s="218" t="s">
        <v>243</v>
      </c>
      <c r="D31" s="219" t="s">
        <v>69</v>
      </c>
      <c r="E31" s="219"/>
      <c r="F31" s="219"/>
      <c r="G31" s="219"/>
      <c r="H31" s="219"/>
      <c r="I31" s="219"/>
      <c r="J31" s="219"/>
    </row>
    <row r="32" spans="2:10" ht="15" customHeight="1">
      <c r="B32" s="217"/>
      <c r="C32" s="218"/>
      <c r="D32" s="220" t="s">
        <v>71</v>
      </c>
      <c r="E32" s="220"/>
      <c r="F32" s="221" t="s">
        <v>244</v>
      </c>
      <c r="G32" s="221" t="s">
        <v>73</v>
      </c>
      <c r="H32" s="221" t="s">
        <v>74</v>
      </c>
      <c r="I32" s="221" t="s">
        <v>75</v>
      </c>
      <c r="J32" s="222" t="s">
        <v>76</v>
      </c>
    </row>
    <row r="33" spans="2:10" ht="12.75">
      <c r="B33" s="217"/>
      <c r="C33" s="218"/>
      <c r="D33" s="220" t="s">
        <v>77</v>
      </c>
      <c r="E33" s="221" t="s">
        <v>78</v>
      </c>
      <c r="F33" s="221" t="s">
        <v>79</v>
      </c>
      <c r="G33" s="221" t="s">
        <v>80</v>
      </c>
      <c r="H33" s="221" t="s">
        <v>81</v>
      </c>
      <c r="I33" s="221" t="s">
        <v>82</v>
      </c>
      <c r="J33" s="222" t="s">
        <v>83</v>
      </c>
    </row>
    <row r="34" spans="2:10" ht="15.75">
      <c r="B34" s="223" t="s">
        <v>88</v>
      </c>
      <c r="C34" s="250" t="s">
        <v>257</v>
      </c>
      <c r="D34" s="225">
        <f>'D - Inputs &amp; Assumptions'!D12</f>
        <v>0.05</v>
      </c>
      <c r="E34" s="226">
        <f>'D - Inputs &amp; Assumptions'!E12</f>
        <v>0.05</v>
      </c>
      <c r="F34" s="226">
        <f>'D - Inputs &amp; Assumptions'!F12</f>
        <v>0.05</v>
      </c>
      <c r="G34" s="226">
        <f>'D - Inputs &amp; Assumptions'!G12</f>
        <v>0.05</v>
      </c>
      <c r="H34" s="226">
        <f>'D - Inputs &amp; Assumptions'!H12</f>
        <v>0.05</v>
      </c>
      <c r="I34" s="226">
        <f>'D - Inputs &amp; Assumptions'!I12</f>
        <v>0.05</v>
      </c>
      <c r="J34" s="227">
        <f>'D - Inputs &amp; Assumptions'!J12</f>
        <v>0.05</v>
      </c>
    </row>
    <row r="35" spans="2:10" ht="15.75">
      <c r="B35" s="251" t="s">
        <v>114</v>
      </c>
      <c r="C35" s="250" t="s">
        <v>258</v>
      </c>
      <c r="D35" s="228">
        <f>'D - Inputs &amp; Assumptions'!D24</f>
        <v>50</v>
      </c>
      <c r="E35" s="229">
        <f>'D - Inputs &amp; Assumptions'!E24</f>
        <v>50</v>
      </c>
      <c r="F35" s="229">
        <f>'D - Inputs &amp; Assumptions'!F24</f>
        <v>50</v>
      </c>
      <c r="G35" s="229">
        <f>'D - Inputs &amp; Assumptions'!G24</f>
        <v>50</v>
      </c>
      <c r="H35" s="229">
        <f>'D - Inputs &amp; Assumptions'!H24</f>
        <v>50</v>
      </c>
      <c r="I35" s="229">
        <f>'D - Inputs &amp; Assumptions'!I24</f>
        <v>50</v>
      </c>
      <c r="J35" s="230">
        <f>'D - Inputs &amp; Assumptions'!J24</f>
        <v>22.5</v>
      </c>
    </row>
    <row r="36" spans="2:10" ht="25.5">
      <c r="B36" s="231" t="str">
        <f>'D - Inputs &amp; Assumptions'!B47</f>
        <v>Fotns</v>
      </c>
      <c r="C36" s="252" t="str">
        <f>'D - Inputs &amp; Assumptions'!C47</f>
        <v>Fraction of outdoor time (over a year) not spent at school (unitless)</v>
      </c>
      <c r="D36" s="233">
        <f>'D - Inputs &amp; Assumptions'!D47</f>
        <v>0.5776255707762556</v>
      </c>
      <c r="E36" s="234">
        <f>'D - Inputs &amp; Assumptions'!E47</f>
        <v>0.8050579557428872</v>
      </c>
      <c r="F36" s="234">
        <f>'D - Inputs &amp; Assumptions'!F47</f>
        <v>0.863013698630137</v>
      </c>
      <c r="G36" s="234">
        <f>'D - Inputs &amp; Assumptions'!G47</f>
        <v>0.887920298879203</v>
      </c>
      <c r="H36" s="234">
        <f>'D - Inputs &amp; Assumptions'!H47</f>
        <v>0.8520547945205479</v>
      </c>
      <c r="I36" s="234">
        <f>'D - Inputs &amp; Assumptions'!I47</f>
        <v>0.854955680902498</v>
      </c>
      <c r="J36" s="235">
        <f>'D - Inputs &amp; Assumptions'!J47</f>
        <v>1</v>
      </c>
    </row>
    <row r="37" spans="2:10" ht="12.75">
      <c r="B37" s="223" t="s">
        <v>247</v>
      </c>
      <c r="C37" s="250" t="s">
        <v>248</v>
      </c>
      <c r="D37" s="236">
        <v>0.001</v>
      </c>
      <c r="E37" s="237">
        <v>0.001</v>
      </c>
      <c r="F37" s="237">
        <v>0.001</v>
      </c>
      <c r="G37" s="237">
        <v>0.001</v>
      </c>
      <c r="H37" s="237">
        <v>0.001</v>
      </c>
      <c r="I37" s="237">
        <v>0.001</v>
      </c>
      <c r="J37" s="238">
        <v>0.001</v>
      </c>
    </row>
    <row r="38" spans="2:10" ht="15.75">
      <c r="B38" s="223" t="s">
        <v>202</v>
      </c>
      <c r="C38" s="250" t="s">
        <v>249</v>
      </c>
      <c r="D38" s="239">
        <f>'D - Inputs &amp; Assumptions'!D54</f>
        <v>0.6</v>
      </c>
      <c r="E38" s="240">
        <f>'D - Inputs &amp; Assumptions'!E54</f>
        <v>0.6</v>
      </c>
      <c r="F38" s="240">
        <f>'D - Inputs &amp; Assumptions'!F54</f>
        <v>0.6</v>
      </c>
      <c r="G38" s="240">
        <f>'D - Inputs &amp; Assumptions'!G54</f>
        <v>0.6</v>
      </c>
      <c r="H38" s="240">
        <f>'D - Inputs &amp; Assumptions'!H54</f>
        <v>0.6</v>
      </c>
      <c r="I38" s="240">
        <f>'D - Inputs &amp; Assumptions'!I54</f>
        <v>0.6</v>
      </c>
      <c r="J38" s="230">
        <f>'D - Inputs &amp; Assumptions'!J54</f>
        <v>0.6</v>
      </c>
    </row>
    <row r="39" spans="2:10" ht="12.75">
      <c r="B39" s="223" t="s">
        <v>146</v>
      </c>
      <c r="C39" s="250" t="s">
        <v>147</v>
      </c>
      <c r="D39" s="239">
        <f>'D - Inputs &amp; Assumptions'!D34</f>
        <v>11.4</v>
      </c>
      <c r="E39" s="240">
        <f>'D - Inputs &amp; Assumptions'!E34</f>
        <v>13.8</v>
      </c>
      <c r="F39" s="240">
        <f>'D - Inputs &amp; Assumptions'!F34</f>
        <v>18.6</v>
      </c>
      <c r="G39" s="240">
        <f>'D - Inputs &amp; Assumptions'!G34</f>
        <v>31.8</v>
      </c>
      <c r="H39" s="240">
        <f>'D - Inputs &amp; Assumptions'!H34</f>
        <v>56.8</v>
      </c>
      <c r="I39" s="240">
        <f>'D - Inputs &amp; Assumptions'!I34</f>
        <v>71.6</v>
      </c>
      <c r="J39" s="230">
        <f>'D - Inputs &amp; Assumptions'!J34</f>
        <v>71.8</v>
      </c>
    </row>
    <row r="40" spans="2:10" ht="15">
      <c r="B40" s="241" t="s">
        <v>259</v>
      </c>
      <c r="C40" s="253" t="s">
        <v>251</v>
      </c>
      <c r="D40" s="243">
        <f aca="true" t="shared" si="1" ref="D40:J40">D34*D35*D36*D37*D38/D39</f>
        <v>7.600336457582311E-05</v>
      </c>
      <c r="E40" s="244">
        <f t="shared" si="1"/>
        <v>8.750629953727035E-05</v>
      </c>
      <c r="F40" s="244">
        <f t="shared" si="1"/>
        <v>6.959787892178524E-05</v>
      </c>
      <c r="G40" s="244">
        <f t="shared" si="1"/>
        <v>4.188303296600014E-05</v>
      </c>
      <c r="H40" s="244">
        <f t="shared" si="1"/>
        <v>2.2501447038394753E-05</v>
      </c>
      <c r="I40" s="244">
        <f t="shared" si="1"/>
        <v>1.7911082700471324E-05</v>
      </c>
      <c r="J40" s="245">
        <f t="shared" si="1"/>
        <v>9.401114206128135E-06</v>
      </c>
    </row>
    <row r="41" spans="2:10" ht="12.75">
      <c r="B41" s="167"/>
      <c r="C41" s="246" t="s">
        <v>252</v>
      </c>
      <c r="D41" s="247">
        <f>1000*D40/'E - Total Exposure'!$C$20</f>
        <v>0.006084925938710218</v>
      </c>
      <c r="E41" s="247">
        <f>1000*E40/'E - Total Exposure'!$E$20</f>
        <v>0.007157563309710095</v>
      </c>
      <c r="F41" s="247">
        <f>1000*F40/'E - Total Exposure'!$G$20</f>
        <v>0.005973402576463792</v>
      </c>
      <c r="G41" s="247">
        <f>1000*G40/'E - Total Exposure'!$I$20</f>
        <v>0.00780936947041724</v>
      </c>
      <c r="H41" s="247">
        <f>1000*H40/'E - Total Exposure'!$K$20</f>
        <v>0.004864898407573051</v>
      </c>
      <c r="I41" s="247">
        <f>1000*I40/'E - Total Exposure'!$M$20</f>
        <v>0.005269490936996108</v>
      </c>
      <c r="J41" s="247">
        <f>1000*J40/'E - Total Exposure'!$O$20</f>
        <v>0.0030937314081151816</v>
      </c>
    </row>
    <row r="42" spans="2:10" ht="12" customHeight="1">
      <c r="B42" s="167"/>
      <c r="C42" s="246" t="s">
        <v>253</v>
      </c>
      <c r="D42" s="247">
        <f>1000*D40/'E - Total Exposure'!$C$30</f>
        <v>0.005599072649808021</v>
      </c>
      <c r="E42" s="247">
        <f>1000*E40/'E - Total Exposure'!$E$30</f>
        <v>0.006624028219098219</v>
      </c>
      <c r="F42" s="247">
        <f>1000*F40/'E - Total Exposure'!$G$30</f>
        <v>0.005664644768596927</v>
      </c>
      <c r="G42" s="247">
        <f>1000*G40/'E - Total Exposure'!$I$30</f>
        <v>0.007259390503579613</v>
      </c>
      <c r="H42" s="247">
        <f>1000*H40/'E - Total Exposure'!$K$30</f>
        <v>0.004599455074758991</v>
      </c>
      <c r="I42" s="247">
        <f>1000*I40/'E - Total Exposure'!$M$30</f>
        <v>0.0049380025794366214</v>
      </c>
      <c r="J42" s="247">
        <f>1000*J40/'E - Total Exposure'!$O$30</f>
        <v>0.0028336912771516074</v>
      </c>
    </row>
    <row r="43" spans="2:10" ht="12.75">
      <c r="B43" s="167"/>
      <c r="C43" s="167"/>
      <c r="D43" s="167"/>
      <c r="E43" s="167"/>
      <c r="F43" s="167"/>
      <c r="G43" s="254"/>
      <c r="H43" s="254"/>
      <c r="I43" s="254"/>
      <c r="J43" s="254"/>
    </row>
    <row r="44" spans="2:10" ht="12.75">
      <c r="B44" s="167"/>
      <c r="C44" s="167"/>
      <c r="D44" s="167"/>
      <c r="E44" s="167"/>
      <c r="F44" s="167"/>
      <c r="G44" s="254"/>
      <c r="H44" s="254"/>
      <c r="I44" s="254"/>
      <c r="J44" s="254"/>
    </row>
    <row r="45" spans="2:10" ht="15.75" customHeight="1">
      <c r="B45" s="213" t="s">
        <v>260</v>
      </c>
      <c r="C45" s="213"/>
      <c r="D45" s="213"/>
      <c r="E45" s="213"/>
      <c r="F45" s="213"/>
      <c r="G45" s="213"/>
      <c r="H45" s="213"/>
      <c r="I45" s="213"/>
      <c r="J45" s="213"/>
    </row>
    <row r="46" spans="2:10" ht="18.75" customHeight="1">
      <c r="B46" s="214" t="s">
        <v>261</v>
      </c>
      <c r="C46" s="214"/>
      <c r="D46" s="214"/>
      <c r="E46" s="214"/>
      <c r="F46" s="214"/>
      <c r="G46" s="214"/>
      <c r="H46" s="214"/>
      <c r="I46" s="214"/>
      <c r="J46" s="214"/>
    </row>
    <row r="47" spans="2:10" ht="16.5">
      <c r="B47" s="167"/>
      <c r="C47" s="215"/>
      <c r="D47" s="215"/>
      <c r="E47" s="215"/>
      <c r="F47" s="215"/>
      <c r="G47" s="215"/>
      <c r="H47" s="215"/>
      <c r="I47" s="215"/>
      <c r="J47" s="215"/>
    </row>
    <row r="48" spans="2:10" ht="30.75" customHeight="1">
      <c r="B48" s="216" t="s">
        <v>262</v>
      </c>
      <c r="C48" s="216"/>
      <c r="D48" s="216"/>
      <c r="E48" s="216"/>
      <c r="F48" s="216"/>
      <c r="G48" s="216"/>
      <c r="H48" s="216"/>
      <c r="I48" s="216"/>
      <c r="J48" s="216"/>
    </row>
    <row r="49" spans="2:10" ht="15.75" customHeight="1">
      <c r="B49" s="217" t="s">
        <v>242</v>
      </c>
      <c r="C49" s="218" t="s">
        <v>243</v>
      </c>
      <c r="D49" s="219" t="s">
        <v>69</v>
      </c>
      <c r="E49" s="219"/>
      <c r="F49" s="219"/>
      <c r="G49" s="219"/>
      <c r="H49" s="219"/>
      <c r="I49" s="219"/>
      <c r="J49" s="219"/>
    </row>
    <row r="50" spans="2:10" ht="15.75" customHeight="1">
      <c r="B50" s="217"/>
      <c r="C50" s="218"/>
      <c r="D50" s="220" t="s">
        <v>71</v>
      </c>
      <c r="E50" s="220"/>
      <c r="F50" s="221" t="s">
        <v>244</v>
      </c>
      <c r="G50" s="221" t="s">
        <v>73</v>
      </c>
      <c r="H50" s="221" t="s">
        <v>74</v>
      </c>
      <c r="I50" s="221" t="s">
        <v>75</v>
      </c>
      <c r="J50" s="222" t="s">
        <v>76</v>
      </c>
    </row>
    <row r="51" spans="2:10" ht="12.75">
      <c r="B51" s="217"/>
      <c r="C51" s="218"/>
      <c r="D51" s="220" t="s">
        <v>77</v>
      </c>
      <c r="E51" s="221" t="s">
        <v>78</v>
      </c>
      <c r="F51" s="221" t="s">
        <v>79</v>
      </c>
      <c r="G51" s="221" t="s">
        <v>80</v>
      </c>
      <c r="H51" s="221" t="s">
        <v>81</v>
      </c>
      <c r="I51" s="221" t="s">
        <v>82</v>
      </c>
      <c r="J51" s="222" t="s">
        <v>83</v>
      </c>
    </row>
    <row r="52" spans="2:10" ht="15.75">
      <c r="B52" s="255" t="s">
        <v>91</v>
      </c>
      <c r="C52" s="224" t="s">
        <v>263</v>
      </c>
      <c r="D52" s="256">
        <f>'D - Inputs &amp; Assumptions'!D13</f>
        <v>6.9</v>
      </c>
      <c r="E52" s="257">
        <f>'D - Inputs &amp; Assumptions'!E13</f>
        <v>6.9</v>
      </c>
      <c r="F52" s="257">
        <f>'D - Inputs &amp; Assumptions'!F13</f>
        <v>6.9</v>
      </c>
      <c r="G52" s="257">
        <f>'D - Inputs &amp; Assumptions'!G13</f>
        <v>6.9</v>
      </c>
      <c r="H52" s="257">
        <f>'D - Inputs &amp; Assumptions'!H13</f>
        <v>6.9</v>
      </c>
      <c r="I52" s="257">
        <f>'D - Inputs &amp; Assumptions'!I13</f>
        <v>6.9</v>
      </c>
      <c r="J52" s="258">
        <f>'D - Inputs &amp; Assumptions'!J13</f>
        <v>6.9</v>
      </c>
    </row>
    <row r="53" spans="2:10" ht="12" customHeight="1">
      <c r="B53" s="255" t="s">
        <v>116</v>
      </c>
      <c r="C53" s="224" t="s">
        <v>264</v>
      </c>
      <c r="D53" s="239">
        <f>'D - Inputs &amp; Assumptions'!D25</f>
        <v>8</v>
      </c>
      <c r="E53" s="240">
        <f>'D - Inputs &amp; Assumptions'!E25</f>
        <v>9.5</v>
      </c>
      <c r="F53" s="240">
        <f>'D - Inputs &amp; Assumptions'!F25</f>
        <v>10.9</v>
      </c>
      <c r="G53" s="240">
        <f>'D - Inputs &amp; Assumptions'!G25</f>
        <v>12.4</v>
      </c>
      <c r="H53" s="240">
        <f>'D - Inputs &amp; Assumptions'!H25</f>
        <v>15.1</v>
      </c>
      <c r="I53" s="240">
        <f>'D - Inputs &amp; Assumptions'!I25</f>
        <v>16.5</v>
      </c>
      <c r="J53" s="230">
        <f>'D - Inputs &amp; Assumptions'!J25</f>
        <v>15.9</v>
      </c>
    </row>
    <row r="54" spans="2:10" ht="25.5">
      <c r="B54" s="231" t="str">
        <f>'D - Inputs &amp; Assumptions'!B49</f>
        <v>Fttins</v>
      </c>
      <c r="C54" s="232" t="str">
        <f>'D - Inputs &amp; Assumptions'!C49</f>
        <v>Fraction of total time (over a year) spent indoors not at school (unitless)</v>
      </c>
      <c r="D54" s="233">
        <f>'D - Inputs &amp; Assumptions'!D49</f>
        <v>0.8166095890410959</v>
      </c>
      <c r="E54" s="234">
        <f>'D - Inputs &amp; Assumptions'!E49</f>
        <v>0.7874429223744293</v>
      </c>
      <c r="F54" s="234">
        <f>'D - Inputs &amp; Assumptions'!F49</f>
        <v>0.8017123287671233</v>
      </c>
      <c r="G54" s="234">
        <f>'D - Inputs &amp; Assumptions'!G49</f>
        <v>0.7850456621004567</v>
      </c>
      <c r="H54" s="234">
        <f>'D - Inputs &amp; Assumptions'!H49</f>
        <v>0.8072678843226788</v>
      </c>
      <c r="I54" s="234">
        <f>'D - Inputs &amp; Assumptions'!I49</f>
        <v>0.8058789954337899</v>
      </c>
      <c r="J54" s="235">
        <f>'D - Inputs &amp; Assumptions'!J49</f>
        <v>0.6359113394216134</v>
      </c>
    </row>
    <row r="55" spans="2:10" ht="15.75">
      <c r="B55" s="255" t="s">
        <v>265</v>
      </c>
      <c r="C55" s="224" t="s">
        <v>266</v>
      </c>
      <c r="D55" s="236">
        <f aca="true" t="shared" si="2" ref="D55:J55">1/1000</f>
        <v>0.001</v>
      </c>
      <c r="E55" s="237">
        <f t="shared" si="2"/>
        <v>0.001</v>
      </c>
      <c r="F55" s="237">
        <f t="shared" si="2"/>
        <v>0.001</v>
      </c>
      <c r="G55" s="237">
        <f t="shared" si="2"/>
        <v>0.001</v>
      </c>
      <c r="H55" s="237">
        <f t="shared" si="2"/>
        <v>0.001</v>
      </c>
      <c r="I55" s="237">
        <f t="shared" si="2"/>
        <v>0.001</v>
      </c>
      <c r="J55" s="238">
        <f t="shared" si="2"/>
        <v>0.001</v>
      </c>
    </row>
    <row r="56" spans="2:10" ht="15.75">
      <c r="B56" s="255" t="s">
        <v>205</v>
      </c>
      <c r="C56" s="224" t="s">
        <v>249</v>
      </c>
      <c r="D56" s="239">
        <f>'D - Inputs &amp; Assumptions'!D55</f>
        <v>1</v>
      </c>
      <c r="E56" s="240">
        <f>'D - Inputs &amp; Assumptions'!E55</f>
        <v>1</v>
      </c>
      <c r="F56" s="240">
        <f>'D - Inputs &amp; Assumptions'!F55</f>
        <v>1</v>
      </c>
      <c r="G56" s="240">
        <f>'D - Inputs &amp; Assumptions'!G55</f>
        <v>1</v>
      </c>
      <c r="H56" s="240">
        <f>'D - Inputs &amp; Assumptions'!H55</f>
        <v>1</v>
      </c>
      <c r="I56" s="240">
        <f>'D - Inputs &amp; Assumptions'!I55</f>
        <v>1</v>
      </c>
      <c r="J56" s="230">
        <f>'D - Inputs &amp; Assumptions'!J55</f>
        <v>1</v>
      </c>
    </row>
    <row r="57" spans="2:10" ht="12.75">
      <c r="B57" s="255" t="s">
        <v>146</v>
      </c>
      <c r="C57" s="224" t="s">
        <v>147</v>
      </c>
      <c r="D57" s="236">
        <f>'D - Inputs &amp; Assumptions'!D34</f>
        <v>11.4</v>
      </c>
      <c r="E57" s="237">
        <f>'D - Inputs &amp; Assumptions'!E34</f>
        <v>13.8</v>
      </c>
      <c r="F57" s="237">
        <f>'D - Inputs &amp; Assumptions'!F34</f>
        <v>18.6</v>
      </c>
      <c r="G57" s="237">
        <f>'D - Inputs &amp; Assumptions'!G34</f>
        <v>31.8</v>
      </c>
      <c r="H57" s="237">
        <f>'D - Inputs &amp; Assumptions'!H34</f>
        <v>56.8</v>
      </c>
      <c r="I57" s="237">
        <f>'D - Inputs &amp; Assumptions'!I34</f>
        <v>71.6</v>
      </c>
      <c r="J57" s="238">
        <f>'D - Inputs &amp; Assumptions'!J34</f>
        <v>71.8</v>
      </c>
    </row>
    <row r="58" spans="2:10" ht="15">
      <c r="B58" s="259" t="s">
        <v>267</v>
      </c>
      <c r="C58" s="242" t="s">
        <v>251</v>
      </c>
      <c r="D58" s="243">
        <f aca="true" t="shared" si="3" ref="D58:J58">D52*D53*D54*D55*D56/(D57)</f>
        <v>0.003954109589041096</v>
      </c>
      <c r="E58" s="244">
        <f t="shared" si="3"/>
        <v>0.003740353881278539</v>
      </c>
      <c r="F58" s="244">
        <f t="shared" si="3"/>
        <v>0.0032417625939019003</v>
      </c>
      <c r="G58" s="244">
        <f t="shared" si="3"/>
        <v>0.002112217196519342</v>
      </c>
      <c r="H58" s="244">
        <f t="shared" si="3"/>
        <v>0.0014807964941475336</v>
      </c>
      <c r="I58" s="244">
        <f t="shared" si="3"/>
        <v>0.0012814151344991201</v>
      </c>
      <c r="J58" s="245">
        <f t="shared" si="3"/>
        <v>0.0009716689839546686</v>
      </c>
    </row>
    <row r="59" spans="2:10" s="200" customFormat="1" ht="12.75">
      <c r="B59" s="197"/>
      <c r="C59" s="246" t="s">
        <v>252</v>
      </c>
      <c r="D59" s="247">
        <f>1000*D58/'E - Total Exposure'!$C$20</f>
        <v>0.31657103783682583</v>
      </c>
      <c r="E59" s="247">
        <f>1000*E58/'E - Total Exposure'!$E$20</f>
        <v>0.3059416276032615</v>
      </c>
      <c r="F59" s="247">
        <f>1000*F58/'E - Total Exposure'!$G$20</f>
        <v>0.2782319422759909</v>
      </c>
      <c r="G59" s="247">
        <f>1000*G58/'E - Total Exposure'!$I$20</f>
        <v>0.39383691488576866</v>
      </c>
      <c r="H59" s="247">
        <f>1000*H58/'E - Total Exposure'!$K$20</f>
        <v>0.3201538325080101</v>
      </c>
      <c r="I59" s="247">
        <f>1000*I58/'E - Total Exposure'!$M$20</f>
        <v>0.37699593881028054</v>
      </c>
      <c r="J59" s="247">
        <f>1000*J58/'E - Total Exposure'!$O$20</f>
        <v>0.3197581465388862</v>
      </c>
    </row>
    <row r="60" spans="2:10" s="200" customFormat="1" ht="12" customHeight="1">
      <c r="B60" s="197"/>
      <c r="C60" s="246" t="s">
        <v>253</v>
      </c>
      <c r="D60" s="247">
        <f>1000*D58/'E - Total Exposure'!$C$30</f>
        <v>0.291294299639285</v>
      </c>
      <c r="E60" s="247">
        <f>1000*E58/'E - Total Exposure'!$E$30</f>
        <v>0.2831362975010731</v>
      </c>
      <c r="F60" s="247">
        <f>1000*F58/'E - Total Exposure'!$G$30</f>
        <v>0.2638504765240993</v>
      </c>
      <c r="G60" s="247">
        <f>1000*G58/'E - Total Exposure'!$I$30</f>
        <v>0.36610074228285805</v>
      </c>
      <c r="H60" s="247">
        <f>1000*H58/'E - Total Exposure'!$K$30</f>
        <v>0.30268528677603135</v>
      </c>
      <c r="I60" s="247">
        <f>1000*I58/'E - Total Exposure'!$M$30</f>
        <v>0.3532802201465616</v>
      </c>
      <c r="J60" s="247">
        <f>1000*J58/'E - Total Exposure'!$O$30</f>
        <v>0.29288123340915206</v>
      </c>
    </row>
    <row r="61" spans="2:10" s="200" customFormat="1" ht="12.75">
      <c r="B61" s="197"/>
      <c r="C61" s="197"/>
      <c r="D61" s="197"/>
      <c r="E61" s="197"/>
      <c r="F61" s="197"/>
      <c r="G61" s="248"/>
      <c r="H61" s="248"/>
      <c r="I61" s="248"/>
      <c r="J61" s="248"/>
    </row>
    <row r="62" spans="2:10" s="200" customFormat="1" ht="12.75">
      <c r="B62" s="197"/>
      <c r="C62" s="197"/>
      <c r="D62" s="197"/>
      <c r="E62" s="197"/>
      <c r="F62" s="197"/>
      <c r="G62" s="248"/>
      <c r="H62" s="248"/>
      <c r="I62" s="248"/>
      <c r="J62" s="248"/>
    </row>
    <row r="63" spans="2:10" ht="15.75">
      <c r="B63" s="213" t="s">
        <v>268</v>
      </c>
      <c r="C63" s="213"/>
      <c r="D63" s="213"/>
      <c r="E63" s="213"/>
      <c r="F63" s="213"/>
      <c r="G63" s="213"/>
      <c r="H63" s="213"/>
      <c r="I63" s="213"/>
      <c r="J63" s="213"/>
    </row>
    <row r="64" spans="2:10" ht="18.75">
      <c r="B64" s="214" t="s">
        <v>269</v>
      </c>
      <c r="C64" s="214"/>
      <c r="D64" s="214"/>
      <c r="E64" s="214"/>
      <c r="F64" s="214"/>
      <c r="G64" s="214"/>
      <c r="H64" s="214"/>
      <c r="I64" s="214"/>
      <c r="J64" s="214"/>
    </row>
    <row r="65" spans="2:10" ht="16.5">
      <c r="B65" s="167"/>
      <c r="C65" s="215"/>
      <c r="D65" s="215"/>
      <c r="E65" s="215"/>
      <c r="F65" s="215"/>
      <c r="G65" s="215"/>
      <c r="H65" s="215"/>
      <c r="I65" s="215"/>
      <c r="J65" s="215"/>
    </row>
    <row r="66" spans="2:10" ht="33" customHeight="1">
      <c r="B66" s="216" t="s">
        <v>270</v>
      </c>
      <c r="C66" s="216"/>
      <c r="D66" s="216"/>
      <c r="E66" s="216"/>
      <c r="F66" s="216"/>
      <c r="G66" s="216"/>
      <c r="H66" s="216"/>
      <c r="I66" s="216"/>
      <c r="J66" s="216"/>
    </row>
    <row r="67" spans="2:10" ht="15.75" customHeight="1">
      <c r="B67" s="217" t="s">
        <v>242</v>
      </c>
      <c r="C67" s="218" t="s">
        <v>243</v>
      </c>
      <c r="D67" s="219" t="s">
        <v>69</v>
      </c>
      <c r="E67" s="219"/>
      <c r="F67" s="219"/>
      <c r="G67" s="219"/>
      <c r="H67" s="219"/>
      <c r="I67" s="219"/>
      <c r="J67" s="219"/>
    </row>
    <row r="68" spans="2:10" ht="15" customHeight="1">
      <c r="B68" s="217"/>
      <c r="C68" s="218"/>
      <c r="D68" s="220" t="s">
        <v>71</v>
      </c>
      <c r="E68" s="220"/>
      <c r="F68" s="221" t="s">
        <v>244</v>
      </c>
      <c r="G68" s="221" t="s">
        <v>73</v>
      </c>
      <c r="H68" s="221" t="s">
        <v>74</v>
      </c>
      <c r="I68" s="221" t="s">
        <v>75</v>
      </c>
      <c r="J68" s="222" t="s">
        <v>76</v>
      </c>
    </row>
    <row r="69" spans="2:10" ht="12.75">
      <c r="B69" s="217"/>
      <c r="C69" s="218"/>
      <c r="D69" s="220" t="s">
        <v>77</v>
      </c>
      <c r="E69" s="221" t="s">
        <v>78</v>
      </c>
      <c r="F69" s="221" t="s">
        <v>79</v>
      </c>
      <c r="G69" s="221" t="s">
        <v>80</v>
      </c>
      <c r="H69" s="221" t="s">
        <v>81</v>
      </c>
      <c r="I69" s="221" t="s">
        <v>82</v>
      </c>
      <c r="J69" s="222" t="s">
        <v>83</v>
      </c>
    </row>
    <row r="70" spans="2:10" ht="15.75">
      <c r="B70" s="255" t="s">
        <v>94</v>
      </c>
      <c r="C70" s="224" t="s">
        <v>263</v>
      </c>
      <c r="D70" s="256">
        <f>'D - Inputs &amp; Assumptions'!D14</f>
        <v>0.5</v>
      </c>
      <c r="E70" s="257">
        <f>'D - Inputs &amp; Assumptions'!E14</f>
        <v>0.5</v>
      </c>
      <c r="F70" s="257">
        <f>'D - Inputs &amp; Assumptions'!F14</f>
        <v>0.5</v>
      </c>
      <c r="G70" s="257">
        <f>'D - Inputs &amp; Assumptions'!G14</f>
        <v>0.5</v>
      </c>
      <c r="H70" s="257">
        <f>'D - Inputs &amp; Assumptions'!H14</f>
        <v>0.5</v>
      </c>
      <c r="I70" s="257">
        <f>'D - Inputs &amp; Assumptions'!I14</f>
        <v>0.5</v>
      </c>
      <c r="J70" s="258">
        <f>'D - Inputs &amp; Assumptions'!J14</f>
        <v>0.5</v>
      </c>
    </row>
    <row r="71" spans="2:10" ht="14.25">
      <c r="B71" s="255" t="s">
        <v>116</v>
      </c>
      <c r="C71" s="224" t="s">
        <v>264</v>
      </c>
      <c r="D71" s="239">
        <f>'D - Inputs &amp; Assumptions'!D25</f>
        <v>8</v>
      </c>
      <c r="E71" s="240">
        <f>'D - Inputs &amp; Assumptions'!E25</f>
        <v>9.5</v>
      </c>
      <c r="F71" s="240">
        <f>'D - Inputs &amp; Assumptions'!F25</f>
        <v>10.9</v>
      </c>
      <c r="G71" s="240">
        <f>'D - Inputs &amp; Assumptions'!G25</f>
        <v>12.4</v>
      </c>
      <c r="H71" s="240">
        <f>'D - Inputs &amp; Assumptions'!H25</f>
        <v>15.1</v>
      </c>
      <c r="I71" s="240">
        <f>'D - Inputs &amp; Assumptions'!I25</f>
        <v>16.5</v>
      </c>
      <c r="J71" s="230">
        <f>'D - Inputs &amp; Assumptions'!J25</f>
        <v>15.9</v>
      </c>
    </row>
    <row r="72" spans="2:10" ht="25.5">
      <c r="B72" s="231" t="str">
        <f>'D - Inputs &amp; Assumptions'!B51</f>
        <v>Fttons</v>
      </c>
      <c r="C72" s="232" t="str">
        <f>'D - Inputs &amp; Assumptions'!C51</f>
        <v>Fraction of total time (over a year), spent outdoors not at school (unitless)</v>
      </c>
      <c r="D72" s="233">
        <f>'D - Inputs &amp; Assumptions'!D51</f>
        <v>0.014440639269406393</v>
      </c>
      <c r="E72" s="234">
        <f>'D - Inputs &amp; Assumptions'!E51</f>
        <v>0.04360730593607306</v>
      </c>
      <c r="F72" s="234">
        <f>'D - Inputs &amp; Assumptions'!F51</f>
        <v>0.06472602739726027</v>
      </c>
      <c r="G72" s="234">
        <f>'D - Inputs &amp; Assumptions'!G51</f>
        <v>0.08139269406392695</v>
      </c>
      <c r="H72" s="234">
        <f>'D - Inputs &amp; Assumptions'!H51</f>
        <v>0.05917047184170472</v>
      </c>
      <c r="I72" s="234">
        <f>'D - Inputs &amp; Assumptions'!I51</f>
        <v>0.060559360730593606</v>
      </c>
      <c r="J72" s="235">
        <f>'D - Inputs &amp; Assumptions'!J51</f>
        <v>0.1951388888888889</v>
      </c>
    </row>
    <row r="73" spans="2:10" ht="15.75">
      <c r="B73" s="255" t="s">
        <v>265</v>
      </c>
      <c r="C73" s="224" t="s">
        <v>266</v>
      </c>
      <c r="D73" s="236">
        <f aca="true" t="shared" si="4" ref="D73:J73">1/1000</f>
        <v>0.001</v>
      </c>
      <c r="E73" s="237">
        <f t="shared" si="4"/>
        <v>0.001</v>
      </c>
      <c r="F73" s="237">
        <f t="shared" si="4"/>
        <v>0.001</v>
      </c>
      <c r="G73" s="237">
        <f t="shared" si="4"/>
        <v>0.001</v>
      </c>
      <c r="H73" s="237">
        <f t="shared" si="4"/>
        <v>0.001</v>
      </c>
      <c r="I73" s="237">
        <f t="shared" si="4"/>
        <v>0.001</v>
      </c>
      <c r="J73" s="238">
        <f t="shared" si="4"/>
        <v>0.001</v>
      </c>
    </row>
    <row r="74" spans="2:10" ht="15.75">
      <c r="B74" s="255" t="s">
        <v>205</v>
      </c>
      <c r="C74" s="224" t="s">
        <v>249</v>
      </c>
      <c r="D74" s="239">
        <f>'D - Inputs &amp; Assumptions'!D55</f>
        <v>1</v>
      </c>
      <c r="E74" s="240">
        <f>'D - Inputs &amp; Assumptions'!E55</f>
        <v>1</v>
      </c>
      <c r="F74" s="240">
        <f>'D - Inputs &amp; Assumptions'!F55</f>
        <v>1</v>
      </c>
      <c r="G74" s="240">
        <f>'D - Inputs &amp; Assumptions'!G55</f>
        <v>1</v>
      </c>
      <c r="H74" s="240">
        <f>'D - Inputs &amp; Assumptions'!H55</f>
        <v>1</v>
      </c>
      <c r="I74" s="240">
        <f>'D - Inputs &amp; Assumptions'!I55</f>
        <v>1</v>
      </c>
      <c r="J74" s="230">
        <f>'D - Inputs &amp; Assumptions'!J55</f>
        <v>1</v>
      </c>
    </row>
    <row r="75" spans="2:10" ht="12.75">
      <c r="B75" s="255" t="s">
        <v>146</v>
      </c>
      <c r="C75" s="224" t="s">
        <v>147</v>
      </c>
      <c r="D75" s="236">
        <f>'D - Inputs &amp; Assumptions'!D34</f>
        <v>11.4</v>
      </c>
      <c r="E75" s="237">
        <f>'D - Inputs &amp; Assumptions'!E34</f>
        <v>13.8</v>
      </c>
      <c r="F75" s="237">
        <f>'D - Inputs &amp; Assumptions'!F34</f>
        <v>18.6</v>
      </c>
      <c r="G75" s="237">
        <f>'D - Inputs &amp; Assumptions'!G34</f>
        <v>31.8</v>
      </c>
      <c r="H75" s="237">
        <f>'D - Inputs &amp; Assumptions'!H34</f>
        <v>56.8</v>
      </c>
      <c r="I75" s="237">
        <f>'D - Inputs &amp; Assumptions'!I34</f>
        <v>71.6</v>
      </c>
      <c r="J75" s="238">
        <f>'D - Inputs &amp; Assumptions'!J34</f>
        <v>71.8</v>
      </c>
    </row>
    <row r="76" spans="2:10" ht="15">
      <c r="B76" s="259" t="s">
        <v>271</v>
      </c>
      <c r="C76" s="242" t="s">
        <v>251</v>
      </c>
      <c r="D76" s="243">
        <f aca="true" t="shared" si="5" ref="D76:J76">D70*D71*D72*D73*D74/(D75)</f>
        <v>5.066890971721541E-06</v>
      </c>
      <c r="E76" s="244">
        <f t="shared" si="5"/>
        <v>1.5009761101184567E-05</v>
      </c>
      <c r="F76" s="244">
        <f t="shared" si="5"/>
        <v>1.8965422006186478E-05</v>
      </c>
      <c r="G76" s="244">
        <f t="shared" si="5"/>
        <v>1.58690158237845E-05</v>
      </c>
      <c r="H76" s="244">
        <f t="shared" si="5"/>
        <v>7.865089126846315E-06</v>
      </c>
      <c r="I76" s="244">
        <f t="shared" si="5"/>
        <v>6.977859302058622E-06</v>
      </c>
      <c r="J76" s="245">
        <f t="shared" si="5"/>
        <v>2.1606603992571963E-05</v>
      </c>
    </row>
    <row r="77" spans="2:10" s="200" customFormat="1" ht="12.75">
      <c r="B77" s="197"/>
      <c r="C77" s="246" t="s">
        <v>252</v>
      </c>
      <c r="D77" s="247">
        <f>1000*D76/'E - Total Exposure'!$C$20</f>
        <v>0.00040566172924734787</v>
      </c>
      <c r="E77" s="247">
        <f>1000*E76/'E - Total Exposure'!$E$20</f>
        <v>0.001227720928818329</v>
      </c>
      <c r="F77" s="247">
        <f>1000*F76/'E - Total Exposure'!$G$20</f>
        <v>0.0016277522020863833</v>
      </c>
      <c r="G77" s="247">
        <f>1000*G76/'E - Total Exposure'!$I$20</f>
        <v>0.002958883321569199</v>
      </c>
      <c r="H77" s="247">
        <f>1000*H76/'E - Total Exposure'!$K$20</f>
        <v>0.0017004621748692844</v>
      </c>
      <c r="I77" s="247">
        <f>1000*I76/'E - Total Exposure'!$M$20</f>
        <v>0.002052905844204734</v>
      </c>
      <c r="J77" s="247">
        <f>1000*J76/'E - Total Exposure'!$O$20</f>
        <v>0.007110330534114106</v>
      </c>
    </row>
    <row r="78" spans="2:10" s="200" customFormat="1" ht="12" customHeight="1">
      <c r="B78" s="197"/>
      <c r="C78" s="246" t="s">
        <v>253</v>
      </c>
      <c r="D78" s="247">
        <f>1000*D76/'E - Total Exposure'!$C$30</f>
        <v>0.0003732715099872014</v>
      </c>
      <c r="E78" s="247">
        <f>1000*E76/'E - Total Exposure'!$E$30</f>
        <v>0.0011362048403592085</v>
      </c>
      <c r="F78" s="247">
        <f>1000*F76/'E - Total Exposure'!$G$30</f>
        <v>0.0015436156994426628</v>
      </c>
      <c r="G78" s="247">
        <f>1000*G76/'E - Total Exposure'!$I$30</f>
        <v>0.0027505024019118317</v>
      </c>
      <c r="H78" s="247">
        <f>1000*H76/'E - Total Exposure'!$K$30</f>
        <v>0.0016076798988162219</v>
      </c>
      <c r="I78" s="247">
        <f>1000*I76/'E - Total Exposure'!$M$30</f>
        <v>0.0019237635049055176</v>
      </c>
      <c r="J78" s="247">
        <f>1000*J76/'E - Total Exposure'!$O$30</f>
        <v>0.006512679659046125</v>
      </c>
    </row>
    <row r="79" spans="2:10" ht="12.75">
      <c r="B79" s="208"/>
      <c r="C79" s="208"/>
      <c r="D79" s="208"/>
      <c r="E79" s="208"/>
      <c r="F79" s="208"/>
      <c r="G79" s="208"/>
      <c r="H79" s="208"/>
      <c r="I79" s="208"/>
      <c r="J79" s="208"/>
    </row>
    <row r="80" spans="2:10" ht="12.75">
      <c r="B80" s="208"/>
      <c r="C80" s="208"/>
      <c r="D80" s="208"/>
      <c r="E80" s="208"/>
      <c r="F80" s="208"/>
      <c r="G80" s="208"/>
      <c r="H80" s="208"/>
      <c r="I80" s="208"/>
      <c r="J80" s="208"/>
    </row>
    <row r="81" spans="2:10" ht="15.75">
      <c r="B81" s="213" t="s">
        <v>272</v>
      </c>
      <c r="C81" s="213"/>
      <c r="D81" s="213"/>
      <c r="E81" s="213"/>
      <c r="F81" s="213"/>
      <c r="G81" s="213"/>
      <c r="H81" s="213"/>
      <c r="I81" s="213"/>
      <c r="J81" s="213"/>
    </row>
    <row r="82" spans="2:10" ht="23.25" customHeight="1">
      <c r="B82" s="214" t="s">
        <v>273</v>
      </c>
      <c r="C82" s="214"/>
      <c r="D82" s="214"/>
      <c r="E82" s="214"/>
      <c r="F82" s="214"/>
      <c r="G82" s="214"/>
      <c r="H82" s="214"/>
      <c r="I82" s="214"/>
      <c r="J82" s="214"/>
    </row>
    <row r="83" spans="2:10" ht="16.5">
      <c r="B83" s="167"/>
      <c r="C83" s="215"/>
      <c r="D83" s="215"/>
      <c r="E83" s="215"/>
      <c r="F83" s="215"/>
      <c r="G83" s="215"/>
      <c r="H83" s="215"/>
      <c r="I83" s="215"/>
      <c r="J83" s="215"/>
    </row>
    <row r="84" spans="2:10" ht="32.25" customHeight="1">
      <c r="B84" s="216" t="s">
        <v>274</v>
      </c>
      <c r="C84" s="216"/>
      <c r="D84" s="216"/>
      <c r="E84" s="216"/>
      <c r="F84" s="216"/>
      <c r="G84" s="216"/>
      <c r="H84" s="216"/>
      <c r="I84" s="216"/>
      <c r="J84" s="216"/>
    </row>
    <row r="85" spans="2:10" ht="15.75" customHeight="1">
      <c r="B85" s="217" t="s">
        <v>242</v>
      </c>
      <c r="C85" s="218" t="s">
        <v>243</v>
      </c>
      <c r="D85" s="219" t="s">
        <v>69</v>
      </c>
      <c r="E85" s="219"/>
      <c r="F85" s="219"/>
      <c r="G85" s="219"/>
      <c r="H85" s="219"/>
      <c r="I85" s="219"/>
      <c r="J85" s="219"/>
    </row>
    <row r="86" spans="2:10" ht="15.75" customHeight="1">
      <c r="B86" s="217"/>
      <c r="C86" s="218"/>
      <c r="D86" s="220" t="s">
        <v>71</v>
      </c>
      <c r="E86" s="220"/>
      <c r="F86" s="221" t="s">
        <v>244</v>
      </c>
      <c r="G86" s="221" t="s">
        <v>73</v>
      </c>
      <c r="H86" s="221" t="s">
        <v>74</v>
      </c>
      <c r="I86" s="221" t="s">
        <v>75</v>
      </c>
      <c r="J86" s="222" t="s">
        <v>76</v>
      </c>
    </row>
    <row r="87" spans="2:10" ht="12.75">
      <c r="B87" s="217"/>
      <c r="C87" s="218"/>
      <c r="D87" s="220" t="s">
        <v>77</v>
      </c>
      <c r="E87" s="221" t="s">
        <v>78</v>
      </c>
      <c r="F87" s="221" t="s">
        <v>79</v>
      </c>
      <c r="G87" s="221" t="s">
        <v>80</v>
      </c>
      <c r="H87" s="221" t="s">
        <v>81</v>
      </c>
      <c r="I87" s="221" t="s">
        <v>82</v>
      </c>
      <c r="J87" s="222" t="s">
        <v>83</v>
      </c>
    </row>
    <row r="88" spans="2:10" ht="15.75">
      <c r="B88" s="223" t="s">
        <v>85</v>
      </c>
      <c r="C88" s="224" t="s">
        <v>245</v>
      </c>
      <c r="D88" s="225">
        <f>'D - Inputs &amp; Assumptions'!D11</f>
        <v>0.22</v>
      </c>
      <c r="E88" s="226">
        <f>'D - Inputs &amp; Assumptions'!E11</f>
        <v>0.22</v>
      </c>
      <c r="F88" s="226">
        <f>'D - Inputs &amp; Assumptions'!F11</f>
        <v>0.22</v>
      </c>
      <c r="G88" s="226">
        <f>'D - Inputs &amp; Assumptions'!G11</f>
        <v>0.22</v>
      </c>
      <c r="H88" s="226">
        <f>'D - Inputs &amp; Assumptions'!H11</f>
        <v>0.22</v>
      </c>
      <c r="I88" s="226">
        <f>'D - Inputs &amp; Assumptions'!I11</f>
        <v>0.22</v>
      </c>
      <c r="J88" s="227">
        <f>'D - Inputs &amp; Assumptions'!J11</f>
        <v>0.22</v>
      </c>
    </row>
    <row r="89" spans="2:10" ht="14.25">
      <c r="B89" s="255" t="s">
        <v>119</v>
      </c>
      <c r="C89" s="224" t="s">
        <v>275</v>
      </c>
      <c r="D89" s="236">
        <f>'D - Inputs &amp; Assumptions'!D26</f>
        <v>0.006</v>
      </c>
      <c r="E89" s="237">
        <f>'D - Inputs &amp; Assumptions'!E26</f>
        <v>0.006</v>
      </c>
      <c r="F89" s="237">
        <f>'D - Inputs &amp; Assumptions'!F26</f>
        <v>0.006</v>
      </c>
      <c r="G89" s="237">
        <f>'D - Inputs &amp; Assumptions'!G26</f>
        <v>0.005</v>
      </c>
      <c r="H89" s="237">
        <f>'D - Inputs &amp; Assumptions'!H26</f>
        <v>0.005</v>
      </c>
      <c r="I89" s="237">
        <f>'D - Inputs &amp; Assumptions'!I26</f>
        <v>0.005</v>
      </c>
      <c r="J89" s="238">
        <v>0.003</v>
      </c>
    </row>
    <row r="90" spans="2:10" ht="14.25">
      <c r="B90" s="255" t="s">
        <v>122</v>
      </c>
      <c r="C90" s="224" t="s">
        <v>276</v>
      </c>
      <c r="D90" s="260">
        <f>'D - Inputs &amp; Assumptions'!D27</f>
        <v>1155</v>
      </c>
      <c r="E90" s="261">
        <f>'D - Inputs &amp; Assumptions'!E27</f>
        <v>1270</v>
      </c>
      <c r="F90" s="261">
        <f>'D - Inputs &amp; Assumptions'!F27</f>
        <v>1851</v>
      </c>
      <c r="G90" s="261">
        <f>'D - Inputs &amp; Assumptions'!G27</f>
        <v>2467</v>
      </c>
      <c r="H90" s="261">
        <f>'D - Inputs &amp; Assumptions'!H27</f>
        <v>3910</v>
      </c>
      <c r="I90" s="261">
        <f>'D - Inputs &amp; Assumptions'!I27</f>
        <v>4850</v>
      </c>
      <c r="J90" s="262">
        <f>'D - Inputs &amp; Assumptions'!J27</f>
        <v>5000</v>
      </c>
    </row>
    <row r="91" spans="2:10" ht="18" customHeight="1">
      <c r="B91" s="223" t="s">
        <v>247</v>
      </c>
      <c r="C91" s="224" t="s">
        <v>248</v>
      </c>
      <c r="D91" s="236">
        <v>0.001</v>
      </c>
      <c r="E91" s="237">
        <v>0.001</v>
      </c>
      <c r="F91" s="237">
        <v>0.001</v>
      </c>
      <c r="G91" s="237">
        <v>0.001</v>
      </c>
      <c r="H91" s="237">
        <v>0.001</v>
      </c>
      <c r="I91" s="237">
        <v>0.001</v>
      </c>
      <c r="J91" s="238">
        <v>0.001</v>
      </c>
    </row>
    <row r="92" spans="2:10" ht="18" customHeight="1">
      <c r="B92" s="255" t="s">
        <v>208</v>
      </c>
      <c r="C92" s="224" t="s">
        <v>249</v>
      </c>
      <c r="D92" s="236">
        <f>'D - Inputs &amp; Assumptions'!D56</f>
        <v>0.09</v>
      </c>
      <c r="E92" s="237">
        <f>'D - Inputs &amp; Assumptions'!E56</f>
        <v>0.09</v>
      </c>
      <c r="F92" s="237">
        <f>'D - Inputs &amp; Assumptions'!F56</f>
        <v>0.09</v>
      </c>
      <c r="G92" s="237">
        <f>'D - Inputs &amp; Assumptions'!G56</f>
        <v>0.09</v>
      </c>
      <c r="H92" s="237">
        <f>'D - Inputs &amp; Assumptions'!H56</f>
        <v>0.09</v>
      </c>
      <c r="I92" s="237">
        <f>'D - Inputs &amp; Assumptions'!I56</f>
        <v>0.09</v>
      </c>
      <c r="J92" s="238">
        <f>'D - Inputs &amp; Assumptions'!J56</f>
        <v>0.09</v>
      </c>
    </row>
    <row r="93" spans="2:10" ht="12.75">
      <c r="B93" s="255" t="s">
        <v>146</v>
      </c>
      <c r="C93" s="224" t="s">
        <v>147</v>
      </c>
      <c r="D93" s="236">
        <f>'D - Inputs &amp; Assumptions'!D34</f>
        <v>11.4</v>
      </c>
      <c r="E93" s="237">
        <f>'D - Inputs &amp; Assumptions'!E34</f>
        <v>13.8</v>
      </c>
      <c r="F93" s="237">
        <f>'D - Inputs &amp; Assumptions'!F34</f>
        <v>18.6</v>
      </c>
      <c r="G93" s="237">
        <f>'D - Inputs &amp; Assumptions'!G34</f>
        <v>31.8</v>
      </c>
      <c r="H93" s="237">
        <f>'D - Inputs &amp; Assumptions'!H34</f>
        <v>56.8</v>
      </c>
      <c r="I93" s="237">
        <f>'D - Inputs &amp; Assumptions'!I34</f>
        <v>71.6</v>
      </c>
      <c r="J93" s="238">
        <f>'D - Inputs &amp; Assumptions'!J34</f>
        <v>71.8</v>
      </c>
    </row>
    <row r="94" spans="2:10" ht="15">
      <c r="B94" s="259" t="s">
        <v>277</v>
      </c>
      <c r="C94" s="242" t="s">
        <v>251</v>
      </c>
      <c r="D94" s="243">
        <f aca="true" t="shared" si="6" ref="D94:J94">D88*D89*D90*D91*D92/D93</f>
        <v>1.2036315789473684E-05</v>
      </c>
      <c r="E94" s="244">
        <f t="shared" si="6"/>
        <v>1.0933043478260868E-05</v>
      </c>
      <c r="F94" s="244">
        <f t="shared" si="6"/>
        <v>1.1822516129032257E-05</v>
      </c>
      <c r="G94" s="244">
        <f t="shared" si="6"/>
        <v>7.680283018867925E-06</v>
      </c>
      <c r="H94" s="244">
        <f t="shared" si="6"/>
        <v>6.814964788732394E-06</v>
      </c>
      <c r="I94" s="244">
        <f t="shared" si="6"/>
        <v>6.706005586592179E-06</v>
      </c>
      <c r="J94" s="245">
        <f t="shared" si="6"/>
        <v>4.136490250696379E-06</v>
      </c>
    </row>
    <row r="95" spans="2:10" ht="13.5" customHeight="1">
      <c r="B95" s="208"/>
      <c r="C95" s="246" t="s">
        <v>252</v>
      </c>
      <c r="D95" s="247">
        <f>1000*D94/'E - Total Exposure'!$C$20</f>
        <v>0.000963642735589809</v>
      </c>
      <c r="E95" s="247">
        <f>1000*E94/'E - Total Exposure'!$E$20</f>
        <v>0.0008942664845533276</v>
      </c>
      <c r="F95" s="247">
        <f>1000*F94/'E - Total Exposure'!$G$20</f>
        <v>0.0010146954102553927</v>
      </c>
      <c r="G95" s="247">
        <f>1000*G94/'E - Total Exposure'!$I$20</f>
        <v>0.0014320397422125633</v>
      </c>
      <c r="H95" s="247">
        <f>1000*H94/'E - Total Exposure'!$K$20</f>
        <v>0.0014734213000523475</v>
      </c>
      <c r="I95" s="247">
        <f>1000*I94/'E - Total Exposure'!$M$20</f>
        <v>0.0019729257160463485</v>
      </c>
      <c r="J95" s="247">
        <f>1000*J94/'E - Total Exposure'!$O$20</f>
        <v>0.0013612418195706798</v>
      </c>
    </row>
    <row r="96" spans="2:10" ht="12.75" customHeight="1">
      <c r="B96" s="208"/>
      <c r="C96" s="246" t="s">
        <v>253</v>
      </c>
      <c r="D96" s="247">
        <f>1000*D94/'E - Total Exposure'!$C$30</f>
        <v>0.0008867003048800841</v>
      </c>
      <c r="E96" s="247">
        <f>1000*E94/'E - Total Exposure'!$E$30</f>
        <v>0.0008276065712249957</v>
      </c>
      <c r="F96" s="247">
        <f>1000*F94/'E - Total Exposure'!$G$30</f>
        <v>0.0009622470566558113</v>
      </c>
      <c r="G96" s="247">
        <f>1000*G94/'E - Total Exposure'!$I$30</f>
        <v>0.0013311875875186444</v>
      </c>
      <c r="H96" s="247">
        <f>1000*H94/'E - Total Exposure'!$K$30</f>
        <v>0.0013930270496983648</v>
      </c>
      <c r="I96" s="247">
        <f>1000*I94/'E - Total Exposure'!$M$30</f>
        <v>0.0018488146941243915</v>
      </c>
      <c r="J96" s="247">
        <f>1000*J94/'E - Total Exposure'!$O$30</f>
        <v>0.0012468241619467072</v>
      </c>
    </row>
    <row r="97" spans="2:10" ht="12.75">
      <c r="B97" s="208"/>
      <c r="C97" s="208"/>
      <c r="D97" s="208"/>
      <c r="E97" s="208"/>
      <c r="F97" s="208"/>
      <c r="G97" s="208"/>
      <c r="H97" s="208"/>
      <c r="I97" s="208"/>
      <c r="J97" s="208"/>
    </row>
    <row r="98" spans="2:10" ht="13.5">
      <c r="B98" s="197"/>
      <c r="C98" s="197"/>
      <c r="D98" s="197"/>
      <c r="E98" s="197"/>
      <c r="F98" s="197"/>
      <c r="G98" s="263"/>
      <c r="H98" s="263"/>
      <c r="I98" s="263"/>
      <c r="J98" s="263"/>
    </row>
    <row r="99" spans="2:10" ht="30.75" customHeight="1">
      <c r="B99" s="249" t="s">
        <v>278</v>
      </c>
      <c r="C99" s="249"/>
      <c r="D99" s="249"/>
      <c r="E99" s="249"/>
      <c r="F99" s="249"/>
      <c r="G99" s="249"/>
      <c r="H99" s="249"/>
      <c r="I99" s="249"/>
      <c r="J99" s="249"/>
    </row>
    <row r="100" spans="2:10" ht="15.75" customHeight="1">
      <c r="B100" s="217" t="s">
        <v>242</v>
      </c>
      <c r="C100" s="218" t="s">
        <v>243</v>
      </c>
      <c r="D100" s="219" t="s">
        <v>69</v>
      </c>
      <c r="E100" s="219"/>
      <c r="F100" s="219"/>
      <c r="G100" s="219"/>
      <c r="H100" s="219"/>
      <c r="I100" s="219"/>
      <c r="J100" s="219"/>
    </row>
    <row r="101" spans="2:10" ht="13.5" customHeight="1">
      <c r="B101" s="217"/>
      <c r="C101" s="218"/>
      <c r="D101" s="220" t="s">
        <v>71</v>
      </c>
      <c r="E101" s="220"/>
      <c r="F101" s="221" t="s">
        <v>244</v>
      </c>
      <c r="G101" s="221" t="s">
        <v>73</v>
      </c>
      <c r="H101" s="221" t="s">
        <v>74</v>
      </c>
      <c r="I101" s="221" t="s">
        <v>75</v>
      </c>
      <c r="J101" s="222" t="s">
        <v>76</v>
      </c>
    </row>
    <row r="102" spans="2:10" ht="12.75">
      <c r="B102" s="217"/>
      <c r="C102" s="218"/>
      <c r="D102" s="220" t="s">
        <v>77</v>
      </c>
      <c r="E102" s="221" t="s">
        <v>78</v>
      </c>
      <c r="F102" s="221" t="s">
        <v>79</v>
      </c>
      <c r="G102" s="221" t="s">
        <v>80</v>
      </c>
      <c r="H102" s="221" t="s">
        <v>81</v>
      </c>
      <c r="I102" s="221" t="s">
        <v>82</v>
      </c>
      <c r="J102" s="222" t="s">
        <v>83</v>
      </c>
    </row>
    <row r="103" spans="2:10" ht="15">
      <c r="B103" s="259" t="s">
        <v>279</v>
      </c>
      <c r="C103" s="264" t="s">
        <v>251</v>
      </c>
      <c r="D103" s="243">
        <f>'D - Inputs &amp; Assumptions'!D21</f>
        <v>0.008</v>
      </c>
      <c r="E103" s="244">
        <f>'D - Inputs &amp; Assumptions'!E21</f>
        <v>0.008</v>
      </c>
      <c r="F103" s="244">
        <f>'D - Inputs &amp; Assumptions'!F21</f>
        <v>0.008</v>
      </c>
      <c r="G103" s="244">
        <f>'D - Inputs &amp; Assumptions'!G21</f>
        <v>0.003</v>
      </c>
      <c r="H103" s="244">
        <f>'D - Inputs &amp; Assumptions'!H21</f>
        <v>0.003</v>
      </c>
      <c r="I103" s="244">
        <f>'D - Inputs &amp; Assumptions'!I21</f>
        <v>0.002</v>
      </c>
      <c r="J103" s="245">
        <v>0.002</v>
      </c>
    </row>
    <row r="104" spans="2:10" ht="12.75">
      <c r="B104" s="208"/>
      <c r="C104" s="197" t="s">
        <v>252</v>
      </c>
      <c r="D104" s="247">
        <f>1000*D103/'E - Total Exposure'!$C$20</f>
        <v>0.6404901648941842</v>
      </c>
      <c r="E104" s="247">
        <f>1000*E103/'E - Total Exposure'!$E$20</f>
        <v>0.6543586779520094</v>
      </c>
      <c r="F104" s="247">
        <f>1000*F103/'E - Total Exposure'!$G$20</f>
        <v>0.6866189221860348</v>
      </c>
      <c r="G104" s="247">
        <f>1000*G103/'E - Total Exposure'!$I$20</f>
        <v>0.5593699107290109</v>
      </c>
      <c r="H104" s="247">
        <f>1000*H103/'E - Total Exposure'!$K$20</f>
        <v>0.6486114069826656</v>
      </c>
      <c r="I104" s="247">
        <f>1000*I103/'E - Total Exposure'!$M$20</f>
        <v>0.5884056285282456</v>
      </c>
      <c r="J104" s="247">
        <f>1000*J103/'E - Total Exposure'!$O$20</f>
        <v>0.6581627114153186</v>
      </c>
    </row>
    <row r="105" spans="2:10" ht="12.75">
      <c r="B105" s="208"/>
      <c r="C105" s="246" t="s">
        <v>253</v>
      </c>
      <c r="D105" s="247">
        <f>1000*D103/'E - Total Exposure'!$C$30</f>
        <v>0.5893499774444567</v>
      </c>
      <c r="E105" s="247">
        <f>1000*E103/'E - Total Exposure'!$E$30</f>
        <v>0.6055818384848455</v>
      </c>
      <c r="F105" s="247">
        <f>1000*F103/'E - Total Exposure'!$G$30</f>
        <v>0.6511284374011351</v>
      </c>
      <c r="G105" s="247">
        <f>1000*G103/'E - Total Exposure'!$I$30</f>
        <v>0.5199759895234414</v>
      </c>
      <c r="H105" s="247">
        <f>1000*H103/'E - Total Exposure'!$K$30</f>
        <v>0.6132212386488965</v>
      </c>
      <c r="I105" s="247">
        <f>1000*I103/'E - Total Exposure'!$M$30</f>
        <v>0.5513907408072745</v>
      </c>
      <c r="J105" s="247">
        <f>1000*J103/'E - Total Exposure'!$O$30</f>
        <v>0.6028415813318085</v>
      </c>
    </row>
    <row r="106" spans="3:10" ht="12.75">
      <c r="C106" s="196"/>
      <c r="D106" s="196"/>
      <c r="E106" s="196"/>
      <c r="F106" s="196"/>
      <c r="G106" s="265"/>
      <c r="H106" s="265"/>
      <c r="I106" s="265"/>
      <c r="J106" s="265"/>
    </row>
  </sheetData>
  <sheetProtection sheet="1" objects="1" formatRows="0" insertHyperlinks="0" deleteColumns="0" deleteRows="0" autoFilter="0" pivotTables="0"/>
  <mergeCells count="45">
    <mergeCell ref="B1:J1"/>
    <mergeCell ref="B2:J2"/>
    <mergeCell ref="B3:J3"/>
    <mergeCell ref="B5:J5"/>
    <mergeCell ref="B7:J7"/>
    <mergeCell ref="B9:J9"/>
    <mergeCell ref="B10:J10"/>
    <mergeCell ref="B12:J12"/>
    <mergeCell ref="B13:B15"/>
    <mergeCell ref="C13:C15"/>
    <mergeCell ref="D13:J13"/>
    <mergeCell ref="D14:E14"/>
    <mergeCell ref="B27:J27"/>
    <mergeCell ref="B28:J28"/>
    <mergeCell ref="B30:J30"/>
    <mergeCell ref="B31:B33"/>
    <mergeCell ref="C31:C33"/>
    <mergeCell ref="D31:J31"/>
    <mergeCell ref="D32:E32"/>
    <mergeCell ref="B45:J45"/>
    <mergeCell ref="B46:J46"/>
    <mergeCell ref="B48:J48"/>
    <mergeCell ref="B49:B51"/>
    <mergeCell ref="C49:C51"/>
    <mergeCell ref="D49:J49"/>
    <mergeCell ref="D50:E50"/>
    <mergeCell ref="B63:J63"/>
    <mergeCell ref="B64:J64"/>
    <mergeCell ref="B66:J66"/>
    <mergeCell ref="B67:B69"/>
    <mergeCell ref="C67:C69"/>
    <mergeCell ref="D67:J67"/>
    <mergeCell ref="D68:E68"/>
    <mergeCell ref="B81:J81"/>
    <mergeCell ref="B82:J82"/>
    <mergeCell ref="B84:J84"/>
    <mergeCell ref="B85:B87"/>
    <mergeCell ref="C85:C87"/>
    <mergeCell ref="D85:J85"/>
    <mergeCell ref="D86:E86"/>
    <mergeCell ref="B99:J99"/>
    <mergeCell ref="B100:B102"/>
    <mergeCell ref="C100:C102"/>
    <mergeCell ref="D100:J100"/>
    <mergeCell ref="D101:E101"/>
  </mergeCells>
  <dataValidations count="13">
    <dataValidation allowBlank="1" showInputMessage="1" showErrorMessage="1" promptTitle="Dietary Dose:" prompt="See Tab D - Inputs &amp; Assumptions." sqref="D103:J103">
      <formula1>0</formula1>
      <formula2>0</formula2>
    </dataValidation>
    <dataValidation allowBlank="1" showInputMessage="1" showErrorMessage="1" promptTitle="PCB Concentration in Dust:" prompt="See Tab D - Inputs &amp; Assumptions to change input value." sqref="D16:J16 D88:J88">
      <formula1>0</formula1>
      <formula2>0</formula2>
    </dataValidation>
    <dataValidation allowBlank="1" showInputMessage="1" showErrorMessage="1" promptTitle="Conversion Factor:" prompt="Constant - cannot be changed." sqref="D19:J19 D37:J37 D55:J55 D73:J73 D91:J91">
      <formula1>0</formula1>
      <formula2>0</formula2>
    </dataValidation>
    <dataValidation allowBlank="1" showInputMessage="1" showErrorMessage="1" promptTitle="Body Weight:" prompt="See Tab D - Inputs and Assumptions to change input value." sqref="D21:J21 D39:J39 D57:J57 D75:J75 D93:J93">
      <formula1>0</formula1>
      <formula2>0</formula2>
    </dataValidation>
    <dataValidation allowBlank="1" showInputMessage="1" showErrorMessage="1" promptTitle="Relative Absorption Factor:" prompt="See Tab D - Inputs &amp; Assumptions to change input value." sqref="D20:J20 D38:J38 D56:J56 D74:J74 D92:J92">
      <formula1>0</formula1>
      <formula2>0</formula2>
    </dataValidation>
    <dataValidation allowBlank="1" showInputMessage="1" showErrorMessage="1" promptTitle="Adherence Factor:" prompt="See Tab D - Inputs and Assumptions to change input value." sqref="D89:J89">
      <formula1>0</formula1>
      <formula2>0</formula2>
    </dataValidation>
    <dataValidation allowBlank="1" showInputMessage="1" showErrorMessage="1" promptTitle="Surface Area:" prompt="See Tab D - Inputs and Assumptions to change input value." sqref="D90:J90">
      <formula1>0</formula1>
      <formula2>0</formula2>
    </dataValidation>
    <dataValidation allowBlank="1" showInputMessage="1" showErrorMessage="1" promptTitle="Fraction:" prompt="Calculated Value: See Tab D - Inputs &amp; Assumptions." sqref="D18:J18 D36:J36 D54:J54 D72:J72">
      <formula1>0</formula1>
      <formula2>0</formula2>
    </dataValidation>
    <dataValidation allowBlank="1" showInputMessage="1" showErrorMessage="1" promptTitle="PCB Concentration in Air:" prompt="See Tab D - Inputs &amp; Assumptions to change input value." sqref="D52:J52 D70:J70">
      <formula1>0</formula1>
      <formula2>0</formula2>
    </dataValidation>
    <dataValidation allowBlank="1" showInputMessage="1" showErrorMessage="1" promptTitle="Inhalation Rate:" prompt="See Tab D - Inputs &amp; Assumptions to change input value." sqref="D53:J53 D71:J71">
      <formula1>0</formula1>
      <formula2>0</formula2>
    </dataValidation>
    <dataValidation allowBlank="1" showInputMessage="1" showErrorMessage="1" promptTitle="PCB Concentration in Soil:" prompt="See Tab D - Inputs &amp; Assumptions to change input value." sqref="D34:J34">
      <formula1>0</formula1>
      <formula2>0</formula2>
    </dataValidation>
    <dataValidation allowBlank="1" showInputMessage="1" showErrorMessage="1" promptTitle="Soil Ingestion Rate:" prompt="See Tab D - Inputs &amp; Assumptions to change input value." sqref="D35:J35">
      <formula1>0</formula1>
      <formula2>0</formula2>
    </dataValidation>
    <dataValidation allowBlank="1" showInputMessage="1" showErrorMessage="1" promptTitle="Dust Ingestion Rate:" prompt="See Tab D - Inputs &amp; Assumptions to change input value." sqref="D17:J17">
      <formula1>0</formula1>
      <formula2>0</formula2>
    </dataValidation>
  </dataValidations>
  <printOptions horizontalCentered="1"/>
  <pageMargins left="0.75" right="0.75" top="0.5" bottom="0.5097222222222222" header="0.5118055555555555" footer="0.5118055555555555"/>
  <pageSetup horizontalDpi="300" verticalDpi="300" orientation="landscape" scale="64"/>
  <rowBreaks count="2" manualBreakCount="2">
    <brk id="43" max="255" man="1"/>
    <brk id="79" max="255" man="1"/>
  </rowBreaks>
</worksheet>
</file>

<file path=xl/worksheets/sheet7.xml><?xml version="1.0" encoding="utf-8"?>
<worksheet xmlns="http://schemas.openxmlformats.org/spreadsheetml/2006/main" xmlns:r="http://schemas.openxmlformats.org/officeDocument/2006/relationships">
  <sheetPr>
    <tabColor indexed="27"/>
  </sheetPr>
  <dimension ref="B1:J97"/>
  <sheetViews>
    <sheetView workbookViewId="0" topLeftCell="A1">
      <selection activeCell="A3" sqref="A3"/>
    </sheetView>
  </sheetViews>
  <sheetFormatPr defaultColWidth="9.140625" defaultRowHeight="12.75"/>
  <cols>
    <col min="1" max="1" width="3.421875" style="0" customWidth="1"/>
    <col min="2" max="2" width="17.140625" style="0" customWidth="1"/>
    <col min="3" max="3" width="44.8515625" style="0" customWidth="1"/>
    <col min="4" max="4" width="9.57421875" style="0" customWidth="1"/>
    <col min="5" max="5" width="9.28125" style="0" customWidth="1"/>
    <col min="6" max="6" width="9.57421875" style="0" customWidth="1"/>
    <col min="7" max="7" width="11.421875" style="0" customWidth="1"/>
    <col min="8" max="8" width="10.00390625" style="0" customWidth="1"/>
    <col min="9" max="9" width="9.57421875" style="0" customWidth="1"/>
    <col min="10" max="10" width="8.421875" style="0" customWidth="1"/>
  </cols>
  <sheetData>
    <row r="1" spans="2:10" ht="21.75">
      <c r="B1" s="205" t="s">
        <v>0</v>
      </c>
      <c r="C1" s="205"/>
      <c r="D1" s="205"/>
      <c r="E1" s="205"/>
      <c r="F1" s="205"/>
      <c r="G1" s="205"/>
      <c r="H1" s="205"/>
      <c r="I1" s="205"/>
      <c r="J1" s="205"/>
    </row>
    <row r="2" spans="2:10" ht="13.5">
      <c r="B2" s="206" t="str">
        <f>'A - Introduction'!B2</f>
        <v>Version 1.1</v>
      </c>
      <c r="C2" s="206"/>
      <c r="D2" s="206"/>
      <c r="E2" s="206"/>
      <c r="F2" s="206"/>
      <c r="G2" s="206"/>
      <c r="H2" s="206"/>
      <c r="I2" s="206"/>
      <c r="J2" s="206"/>
    </row>
    <row r="3" spans="2:10" ht="12.75">
      <c r="B3" s="207" t="str">
        <f>'A - Introduction'!B3</f>
        <v>Last Modified: October 2, 2009</v>
      </c>
      <c r="C3" s="207"/>
      <c r="D3" s="207"/>
      <c r="E3" s="207"/>
      <c r="F3" s="207"/>
      <c r="G3" s="207"/>
      <c r="H3" s="207"/>
      <c r="I3" s="207"/>
      <c r="J3" s="207"/>
    </row>
    <row r="4" spans="2:10" ht="12.75">
      <c r="B4" s="208"/>
      <c r="C4" s="208"/>
      <c r="D4" s="208"/>
      <c r="E4" s="208"/>
      <c r="F4" s="208"/>
      <c r="G4" s="208"/>
      <c r="H4" s="208"/>
      <c r="I4" s="208"/>
      <c r="J4" s="208"/>
    </row>
    <row r="5" spans="2:10" ht="18">
      <c r="B5" s="209" t="s">
        <v>280</v>
      </c>
      <c r="C5" s="209"/>
      <c r="D5" s="209"/>
      <c r="E5" s="209"/>
      <c r="F5" s="209"/>
      <c r="G5" s="209"/>
      <c r="H5" s="209"/>
      <c r="I5" s="209"/>
      <c r="J5" s="209"/>
    </row>
    <row r="6" spans="2:10" ht="12" customHeight="1">
      <c r="B6" s="208"/>
      <c r="C6" s="266"/>
      <c r="D6" s="266"/>
      <c r="E6" s="266"/>
      <c r="F6" s="266"/>
      <c r="G6" s="267"/>
      <c r="H6" s="267"/>
      <c r="I6" s="267"/>
      <c r="J6" s="267"/>
    </row>
    <row r="7" spans="2:10" ht="59.25" customHeight="1">
      <c r="B7" s="268" t="s">
        <v>281</v>
      </c>
      <c r="C7" s="268"/>
      <c r="D7" s="268"/>
      <c r="E7" s="268"/>
      <c r="F7" s="268"/>
      <c r="G7" s="268"/>
      <c r="H7" s="268"/>
      <c r="I7" s="268"/>
      <c r="J7" s="268"/>
    </row>
    <row r="8" spans="2:10" ht="12.75">
      <c r="B8" s="208"/>
      <c r="C8" s="208"/>
      <c r="D8" s="269"/>
      <c r="E8" s="208"/>
      <c r="F8" s="208"/>
      <c r="G8" s="208"/>
      <c r="H8" s="208"/>
      <c r="I8" s="208"/>
      <c r="J8" s="208"/>
    </row>
    <row r="9" spans="2:10" ht="15.75" customHeight="1">
      <c r="B9" s="270" t="s">
        <v>282</v>
      </c>
      <c r="C9" s="270"/>
      <c r="D9" s="270"/>
      <c r="E9" s="270"/>
      <c r="F9" s="270"/>
      <c r="G9" s="270"/>
      <c r="H9" s="270"/>
      <c r="I9" s="270"/>
      <c r="J9" s="270"/>
    </row>
    <row r="10" spans="2:10" ht="19.5" customHeight="1">
      <c r="B10" s="271" t="s">
        <v>283</v>
      </c>
      <c r="C10" s="271"/>
      <c r="D10" s="271"/>
      <c r="E10" s="271"/>
      <c r="F10" s="271"/>
      <c r="G10" s="271"/>
      <c r="H10" s="271"/>
      <c r="I10" s="271"/>
      <c r="J10" s="271"/>
    </row>
    <row r="11" spans="2:10" ht="16.5">
      <c r="B11" s="208"/>
      <c r="C11" s="215"/>
      <c r="D11" s="215"/>
      <c r="E11" s="215"/>
      <c r="F11" s="215"/>
      <c r="G11" s="215"/>
      <c r="H11" s="215"/>
      <c r="I11" s="215"/>
      <c r="J11" s="215"/>
    </row>
    <row r="12" spans="2:10" ht="33" customHeight="1">
      <c r="B12" s="272" t="s">
        <v>284</v>
      </c>
      <c r="C12" s="272"/>
      <c r="D12" s="272"/>
      <c r="E12" s="272"/>
      <c r="F12" s="272"/>
      <c r="G12" s="272"/>
      <c r="H12" s="272"/>
      <c r="I12" s="272"/>
      <c r="J12" s="272"/>
    </row>
    <row r="13" spans="2:10" ht="12.75" customHeight="1">
      <c r="B13" s="273" t="s">
        <v>242</v>
      </c>
      <c r="C13" s="274" t="s">
        <v>243</v>
      </c>
      <c r="D13" s="275" t="s">
        <v>69</v>
      </c>
      <c r="E13" s="275"/>
      <c r="F13" s="275"/>
      <c r="G13" s="275"/>
      <c r="H13" s="275"/>
      <c r="I13" s="275"/>
      <c r="J13" s="275"/>
    </row>
    <row r="14" spans="2:10" ht="12.75" customHeight="1">
      <c r="B14" s="273"/>
      <c r="C14" s="274"/>
      <c r="D14" s="276" t="s">
        <v>71</v>
      </c>
      <c r="E14" s="276"/>
      <c r="F14" s="277" t="s">
        <v>244</v>
      </c>
      <c r="G14" s="277" t="s">
        <v>73</v>
      </c>
      <c r="H14" s="277" t="s">
        <v>74</v>
      </c>
      <c r="I14" s="277" t="s">
        <v>75</v>
      </c>
      <c r="J14" s="278" t="s">
        <v>76</v>
      </c>
    </row>
    <row r="15" spans="2:10" ht="12.75">
      <c r="B15" s="273"/>
      <c r="C15" s="274"/>
      <c r="D15" s="276" t="s">
        <v>77</v>
      </c>
      <c r="E15" s="277" t="s">
        <v>78</v>
      </c>
      <c r="F15" s="277" t="s">
        <v>79</v>
      </c>
      <c r="G15" s="277" t="s">
        <v>80</v>
      </c>
      <c r="H15" s="277" t="s">
        <v>81</v>
      </c>
      <c r="I15" s="277" t="s">
        <v>82</v>
      </c>
      <c r="J15" s="278" t="s">
        <v>83</v>
      </c>
    </row>
    <row r="16" spans="2:10" ht="15.75">
      <c r="B16" s="223" t="s">
        <v>85</v>
      </c>
      <c r="C16" s="224" t="s">
        <v>245</v>
      </c>
      <c r="D16" s="225">
        <f>'D - Inputs &amp; Assumptions'!D16</f>
        <v>0.22</v>
      </c>
      <c r="E16" s="226">
        <f>'D - Inputs &amp; Assumptions'!E16</f>
        <v>0.22</v>
      </c>
      <c r="F16" s="226">
        <f>'D - Inputs &amp; Assumptions'!F16</f>
        <v>0.22</v>
      </c>
      <c r="G16" s="226">
        <f>'D - Inputs &amp; Assumptions'!G16</f>
        <v>0.22</v>
      </c>
      <c r="H16" s="226">
        <f>'D - Inputs &amp; Assumptions'!H16</f>
        <v>0.22</v>
      </c>
      <c r="I16" s="226">
        <f>'D - Inputs &amp; Assumptions'!I16</f>
        <v>0.22</v>
      </c>
      <c r="J16" s="227">
        <f>'D - Inputs &amp; Assumptions'!J16</f>
        <v>0.22</v>
      </c>
    </row>
    <row r="17" spans="2:10" ht="15.75">
      <c r="B17" s="223" t="s">
        <v>111</v>
      </c>
      <c r="C17" s="224" t="s">
        <v>246</v>
      </c>
      <c r="D17" s="228">
        <f>'D - Inputs &amp; Assumptions'!D23</f>
        <v>60</v>
      </c>
      <c r="E17" s="229">
        <f>'D - Inputs &amp; Assumptions'!E23</f>
        <v>60</v>
      </c>
      <c r="F17" s="229">
        <f>'D - Inputs &amp; Assumptions'!F23</f>
        <v>60</v>
      </c>
      <c r="G17" s="229">
        <f>'D - Inputs &amp; Assumptions'!G23</f>
        <v>60</v>
      </c>
      <c r="H17" s="229">
        <f>'D - Inputs &amp; Assumptions'!H23</f>
        <v>60</v>
      </c>
      <c r="I17" s="229">
        <f>'D - Inputs &amp; Assumptions'!I23</f>
        <v>60</v>
      </c>
      <c r="J17" s="230">
        <f>'D - Inputs &amp; Assumptions'!J23</f>
        <v>27.5</v>
      </c>
    </row>
    <row r="18" spans="2:10" ht="25.5">
      <c r="B18" s="231" t="str">
        <f>'D - Inputs &amp; Assumptions'!B44</f>
        <v>Fias</v>
      </c>
      <c r="C18" s="232" t="str">
        <f>'D - Inputs &amp; Assumptions'!C44</f>
        <v>Fraction of indoor awake time (over a year) spent at school (unitless)</v>
      </c>
      <c r="D18" s="233">
        <f>'D - Inputs &amp; Assumptions'!D44</f>
        <v>0.3620352250489237</v>
      </c>
      <c r="E18" s="234">
        <f>'D - Inputs &amp; Assumptions'!E44</f>
        <v>0.35197869101978696</v>
      </c>
      <c r="F18" s="234">
        <f>'D - Inputs &amp; Assumptions'!F44</f>
        <v>0.27397260273972607</v>
      </c>
      <c r="G18" s="234">
        <f>'D - Inputs &amp; Assumptions'!G44</f>
        <v>0.2550779404818138</v>
      </c>
      <c r="H18" s="234">
        <f>'D - Inputs &amp; Assumptions'!H44</f>
        <v>0.23056395659135387</v>
      </c>
      <c r="I18" s="234">
        <f>'D - Inputs &amp; Assumptions'!I44</f>
        <v>0.22247399320218353</v>
      </c>
      <c r="J18" s="235">
        <f>'D - Inputs &amp; Assumptions'!J44</f>
        <v>0.36806001699376206</v>
      </c>
    </row>
    <row r="19" spans="2:10" ht="12.75">
      <c r="B19" s="223" t="s">
        <v>247</v>
      </c>
      <c r="C19" s="224" t="s">
        <v>248</v>
      </c>
      <c r="D19" s="236">
        <v>0.001</v>
      </c>
      <c r="E19" s="237">
        <v>0.001</v>
      </c>
      <c r="F19" s="237">
        <v>0.001</v>
      </c>
      <c r="G19" s="237">
        <v>0.001</v>
      </c>
      <c r="H19" s="237">
        <v>0.001</v>
      </c>
      <c r="I19" s="237">
        <v>0.001</v>
      </c>
      <c r="J19" s="238">
        <v>0.001</v>
      </c>
    </row>
    <row r="20" spans="2:10" ht="15.75">
      <c r="B20" s="223" t="s">
        <v>202</v>
      </c>
      <c r="C20" s="224" t="s">
        <v>249</v>
      </c>
      <c r="D20" s="239">
        <f>'D - Inputs &amp; Assumptions'!D54</f>
        <v>0.6</v>
      </c>
      <c r="E20" s="240">
        <f>'D - Inputs &amp; Assumptions'!E54</f>
        <v>0.6</v>
      </c>
      <c r="F20" s="240">
        <f>'D - Inputs &amp; Assumptions'!F54</f>
        <v>0.6</v>
      </c>
      <c r="G20" s="240">
        <f>'D - Inputs &amp; Assumptions'!G54</f>
        <v>0.6</v>
      </c>
      <c r="H20" s="240">
        <f>'D - Inputs &amp; Assumptions'!H54</f>
        <v>0.6</v>
      </c>
      <c r="I20" s="240">
        <f>'D - Inputs &amp; Assumptions'!I54</f>
        <v>0.6</v>
      </c>
      <c r="J20" s="230">
        <f>'D - Inputs &amp; Assumptions'!J54</f>
        <v>0.6</v>
      </c>
    </row>
    <row r="21" spans="2:10" ht="12.75">
      <c r="B21" s="223" t="s">
        <v>146</v>
      </c>
      <c r="C21" s="224" t="s">
        <v>147</v>
      </c>
      <c r="D21" s="236">
        <f>'D - Inputs &amp; Assumptions'!D34</f>
        <v>11.4</v>
      </c>
      <c r="E21" s="237">
        <f>'D - Inputs &amp; Assumptions'!E34</f>
        <v>13.8</v>
      </c>
      <c r="F21" s="237">
        <f>'D - Inputs &amp; Assumptions'!F34</f>
        <v>18.6</v>
      </c>
      <c r="G21" s="237">
        <f>'D - Inputs &amp; Assumptions'!G34</f>
        <v>31.8</v>
      </c>
      <c r="H21" s="237">
        <f>'D - Inputs &amp; Assumptions'!H34</f>
        <v>56.8</v>
      </c>
      <c r="I21" s="237">
        <f>'D - Inputs &amp; Assumptions'!I34</f>
        <v>71.6</v>
      </c>
      <c r="J21" s="238">
        <f>'D - Inputs &amp; Assumptions'!J34</f>
        <v>71.8</v>
      </c>
    </row>
    <row r="22" spans="2:10" ht="15">
      <c r="B22" s="279" t="s">
        <v>250</v>
      </c>
      <c r="C22" s="280" t="s">
        <v>251</v>
      </c>
      <c r="D22" s="281">
        <f aca="true" t="shared" si="0" ref="D22:J22">D16*D17*D18*D19*D20/D21</f>
        <v>0.00025151920898135746</v>
      </c>
      <c r="E22" s="282">
        <f t="shared" si="0"/>
        <v>0.00020200516180266027</v>
      </c>
      <c r="F22" s="282">
        <f t="shared" si="0"/>
        <v>0.00011665930181175432</v>
      </c>
      <c r="G22" s="282">
        <f t="shared" si="0"/>
        <v>6.352884555396116E-05</v>
      </c>
      <c r="H22" s="282">
        <f t="shared" si="0"/>
        <v>3.214905873597751E-05</v>
      </c>
      <c r="I22" s="282">
        <f t="shared" si="0"/>
        <v>2.4608855113984547E-05</v>
      </c>
      <c r="J22" s="283">
        <f t="shared" si="0"/>
        <v>1.8608048212915826E-05</v>
      </c>
    </row>
    <row r="23" spans="2:10" ht="12.75">
      <c r="B23" s="197"/>
      <c r="C23" s="246" t="s">
        <v>285</v>
      </c>
      <c r="D23" s="247">
        <f>1000*D22/'E - Total Exposure'!$C$28</f>
        <v>0.23206230011705434</v>
      </c>
      <c r="E23" s="247">
        <f>1000*E22/'E - Total Exposure'!$E$28</f>
        <v>0.20513866836508604</v>
      </c>
      <c r="F23" s="247">
        <f>1000*F22/'E - Total Exposure'!$G$28</f>
        <v>0.18369607848979405</v>
      </c>
      <c r="G23" s="247">
        <f>1000*G22/'E - Total Exposure'!$I$28</f>
        <v>0.1563518010027582</v>
      </c>
      <c r="H23" s="247">
        <f>1000*H22/'E - Total Exposure'!$K$28</f>
        <v>0.12043872500585717</v>
      </c>
      <c r="I23" s="247">
        <f>1000*I22/'E - Total Exposure'!$M$28</f>
        <v>0.10785027696114732</v>
      </c>
      <c r="J23" s="247">
        <f>1000*J22/'E - Total Exposure'!$O$28</f>
        <v>0.06672925214868078</v>
      </c>
    </row>
    <row r="24" spans="2:10" ht="12" customHeight="1">
      <c r="B24" s="197"/>
      <c r="C24" s="246" t="s">
        <v>253</v>
      </c>
      <c r="D24" s="247">
        <f>1000*D22/'E - Total Exposure'!$C$30</f>
        <v>0.018529105017501327</v>
      </c>
      <c r="E24" s="247">
        <f>1000*E22/'E - Total Exposure'!$E$30</f>
        <v>0.01529133215848546</v>
      </c>
      <c r="F24" s="247">
        <f>1000*F22/'E - Total Exposure'!$G$30</f>
        <v>0.009495023612124375</v>
      </c>
      <c r="G24" s="247">
        <f>1000*G22/'E - Total Exposure'!$I$30</f>
        <v>0.011011158110067613</v>
      </c>
      <c r="H24" s="247">
        <f>1000*H22/'E - Total Exposure'!$K$30</f>
        <v>0.006571495206490752</v>
      </c>
      <c r="I24" s="247">
        <f>1000*I22/'E - Total Exposure'!$M$30</f>
        <v>0.006784547425859412</v>
      </c>
      <c r="J24" s="247">
        <f>1000*J22/'E - Total Exposure'!$O$30</f>
        <v>0.005608852605086355</v>
      </c>
    </row>
    <row r="25" spans="2:10" ht="12.75">
      <c r="B25" s="197"/>
      <c r="C25" s="197"/>
      <c r="D25" s="197"/>
      <c r="E25" s="197"/>
      <c r="F25" s="197"/>
      <c r="G25" s="248"/>
      <c r="H25" s="248"/>
      <c r="I25" s="248"/>
      <c r="J25" s="248"/>
    </row>
    <row r="26" spans="2:10" ht="12.75">
      <c r="B26" s="197"/>
      <c r="C26" s="197"/>
      <c r="D26" s="197"/>
      <c r="E26" s="197"/>
      <c r="F26" s="197"/>
      <c r="G26" s="248"/>
      <c r="H26" s="248"/>
      <c r="I26" s="248"/>
      <c r="J26" s="248"/>
    </row>
    <row r="27" spans="2:10" ht="15.75">
      <c r="B27" s="270" t="s">
        <v>286</v>
      </c>
      <c r="C27" s="270"/>
      <c r="D27" s="270"/>
      <c r="E27" s="270"/>
      <c r="F27" s="270"/>
      <c r="G27" s="270"/>
      <c r="H27" s="270"/>
      <c r="I27" s="270"/>
      <c r="J27" s="270"/>
    </row>
    <row r="28" spans="2:10" ht="18.75">
      <c r="B28" s="271" t="s">
        <v>287</v>
      </c>
      <c r="C28" s="271"/>
      <c r="D28" s="271"/>
      <c r="E28" s="271"/>
      <c r="F28" s="271"/>
      <c r="G28" s="271"/>
      <c r="H28" s="271"/>
      <c r="I28" s="271"/>
      <c r="J28" s="271"/>
    </row>
    <row r="29" spans="2:10" ht="13.5">
      <c r="B29" s="197"/>
      <c r="C29" s="284"/>
      <c r="D29" s="197"/>
      <c r="E29" s="197"/>
      <c r="F29" s="197"/>
      <c r="G29" s="248"/>
      <c r="H29" s="248"/>
      <c r="I29" s="248"/>
      <c r="J29" s="248"/>
    </row>
    <row r="30" spans="2:10" ht="32.25" customHeight="1">
      <c r="B30" s="272" t="s">
        <v>288</v>
      </c>
      <c r="C30" s="272"/>
      <c r="D30" s="272"/>
      <c r="E30" s="272"/>
      <c r="F30" s="272"/>
      <c r="G30" s="272"/>
      <c r="H30" s="272"/>
      <c r="I30" s="272"/>
      <c r="J30" s="272"/>
    </row>
    <row r="31" spans="2:10" ht="12.75" customHeight="1">
      <c r="B31" s="273" t="s">
        <v>242</v>
      </c>
      <c r="C31" s="274" t="s">
        <v>243</v>
      </c>
      <c r="D31" s="275" t="s">
        <v>69</v>
      </c>
      <c r="E31" s="275"/>
      <c r="F31" s="275"/>
      <c r="G31" s="275"/>
      <c r="H31" s="275"/>
      <c r="I31" s="275"/>
      <c r="J31" s="275"/>
    </row>
    <row r="32" spans="2:10" ht="12.75" customHeight="1">
      <c r="B32" s="273"/>
      <c r="C32" s="274"/>
      <c r="D32" s="276" t="s">
        <v>71</v>
      </c>
      <c r="E32" s="276"/>
      <c r="F32" s="277" t="s">
        <v>244</v>
      </c>
      <c r="G32" s="277" t="s">
        <v>73</v>
      </c>
      <c r="H32" s="277" t="s">
        <v>74</v>
      </c>
      <c r="I32" s="277" t="s">
        <v>75</v>
      </c>
      <c r="J32" s="278" t="s">
        <v>76</v>
      </c>
    </row>
    <row r="33" spans="2:10" ht="12.75">
      <c r="B33" s="273"/>
      <c r="C33" s="274"/>
      <c r="D33" s="276" t="s">
        <v>77</v>
      </c>
      <c r="E33" s="277" t="s">
        <v>78</v>
      </c>
      <c r="F33" s="277" t="s">
        <v>79</v>
      </c>
      <c r="G33" s="277" t="s">
        <v>80</v>
      </c>
      <c r="H33" s="277" t="s">
        <v>81</v>
      </c>
      <c r="I33" s="277" t="s">
        <v>82</v>
      </c>
      <c r="J33" s="278" t="s">
        <v>83</v>
      </c>
    </row>
    <row r="34" spans="2:10" ht="15.75">
      <c r="B34" s="223" t="s">
        <v>88</v>
      </c>
      <c r="C34" s="224" t="s">
        <v>257</v>
      </c>
      <c r="D34" s="225">
        <f>'D - Inputs &amp; Assumptions'!D17</f>
        <v>0.05</v>
      </c>
      <c r="E34" s="226">
        <f>'D - Inputs &amp; Assumptions'!E17</f>
        <v>0.05</v>
      </c>
      <c r="F34" s="226">
        <f>'D - Inputs &amp; Assumptions'!F17</f>
        <v>0.05</v>
      </c>
      <c r="G34" s="226">
        <f>'D - Inputs &amp; Assumptions'!G17</f>
        <v>0.05</v>
      </c>
      <c r="H34" s="226">
        <f>'D - Inputs &amp; Assumptions'!H17</f>
        <v>0.05</v>
      </c>
      <c r="I34" s="226">
        <f>'D - Inputs &amp; Assumptions'!I17</f>
        <v>0.05</v>
      </c>
      <c r="J34" s="227">
        <f>'D - Inputs &amp; Assumptions'!J17</f>
        <v>0.05</v>
      </c>
    </row>
    <row r="35" spans="2:10" ht="15.75">
      <c r="B35" s="251" t="s">
        <v>114</v>
      </c>
      <c r="C35" s="224" t="s">
        <v>258</v>
      </c>
      <c r="D35" s="228">
        <f>'D - Inputs &amp; Assumptions'!D24</f>
        <v>50</v>
      </c>
      <c r="E35" s="229">
        <f>'D - Inputs &amp; Assumptions'!E24</f>
        <v>50</v>
      </c>
      <c r="F35" s="229">
        <f>'D - Inputs &amp; Assumptions'!F24</f>
        <v>50</v>
      </c>
      <c r="G35" s="229">
        <f>'D - Inputs &amp; Assumptions'!G24</f>
        <v>50</v>
      </c>
      <c r="H35" s="229">
        <f>'D - Inputs &amp; Assumptions'!H24</f>
        <v>50</v>
      </c>
      <c r="I35" s="229">
        <f>'D - Inputs &amp; Assumptions'!I24</f>
        <v>50</v>
      </c>
      <c r="J35" s="230">
        <f>'D - Inputs &amp; Assumptions'!J24</f>
        <v>22.5</v>
      </c>
    </row>
    <row r="36" spans="2:10" ht="25.5">
      <c r="B36" s="231" t="str">
        <f>'D - Inputs &amp; Assumptions'!B46</f>
        <v>Fots</v>
      </c>
      <c r="C36" s="232" t="str">
        <f>'D - Inputs &amp; Assumptions'!C46</f>
        <v>Fraction of outdoor time (over a year) spent at school (unitless)</v>
      </c>
      <c r="D36" s="233">
        <f>'D - Inputs &amp; Assumptions'!D46</f>
        <v>0.4223744292237443</v>
      </c>
      <c r="E36" s="234">
        <f>'D - Inputs &amp; Assumptions'!E46</f>
        <v>0.19494204425711276</v>
      </c>
      <c r="F36" s="234">
        <f>'D - Inputs &amp; Assumptions'!F46</f>
        <v>0.136986301369863</v>
      </c>
      <c r="G36" s="234">
        <f>'D - Inputs &amp; Assumptions'!G46</f>
        <v>0.112079701120797</v>
      </c>
      <c r="H36" s="234">
        <f>'D - Inputs &amp; Assumptions'!H46</f>
        <v>0.14794520547945206</v>
      </c>
      <c r="I36" s="234">
        <f>'D - Inputs &amp; Assumptions'!I46</f>
        <v>0.145044319097502</v>
      </c>
      <c r="J36" s="235">
        <f>'D - Inputs &amp; Assumptions'!J46</f>
        <v>0</v>
      </c>
    </row>
    <row r="37" spans="2:10" ht="12.75">
      <c r="B37" s="223" t="s">
        <v>247</v>
      </c>
      <c r="C37" s="224" t="s">
        <v>248</v>
      </c>
      <c r="D37" s="236">
        <v>0.001</v>
      </c>
      <c r="E37" s="237">
        <v>0.001</v>
      </c>
      <c r="F37" s="237">
        <v>0.001</v>
      </c>
      <c r="G37" s="237">
        <v>0.001</v>
      </c>
      <c r="H37" s="237">
        <v>0.001</v>
      </c>
      <c r="I37" s="237">
        <v>0.001</v>
      </c>
      <c r="J37" s="238">
        <v>0.001</v>
      </c>
    </row>
    <row r="38" spans="2:10" ht="15.75">
      <c r="B38" s="223" t="s">
        <v>202</v>
      </c>
      <c r="C38" s="224" t="s">
        <v>249</v>
      </c>
      <c r="D38" s="239">
        <f>'D - Inputs &amp; Assumptions'!D54</f>
        <v>0.6</v>
      </c>
      <c r="E38" s="240">
        <f>'D - Inputs &amp; Assumptions'!E54</f>
        <v>0.6</v>
      </c>
      <c r="F38" s="240">
        <f>'D - Inputs &amp; Assumptions'!F54</f>
        <v>0.6</v>
      </c>
      <c r="G38" s="240">
        <f>'D - Inputs &amp; Assumptions'!G54</f>
        <v>0.6</v>
      </c>
      <c r="H38" s="240">
        <f>'D - Inputs &amp; Assumptions'!H54</f>
        <v>0.6</v>
      </c>
      <c r="I38" s="240">
        <f>'D - Inputs &amp; Assumptions'!I54</f>
        <v>0.6</v>
      </c>
      <c r="J38" s="230">
        <f>'D - Inputs &amp; Assumptions'!J54</f>
        <v>0.6</v>
      </c>
    </row>
    <row r="39" spans="2:10" ht="12.75">
      <c r="B39" s="223" t="s">
        <v>146</v>
      </c>
      <c r="C39" s="224" t="s">
        <v>147</v>
      </c>
      <c r="D39" s="236">
        <f>'D - Inputs &amp; Assumptions'!D34</f>
        <v>11.4</v>
      </c>
      <c r="E39" s="237">
        <f>'D - Inputs &amp; Assumptions'!E34</f>
        <v>13.8</v>
      </c>
      <c r="F39" s="237">
        <f>'D - Inputs &amp; Assumptions'!F34</f>
        <v>18.6</v>
      </c>
      <c r="G39" s="237">
        <f>'D - Inputs &amp; Assumptions'!G34</f>
        <v>31.8</v>
      </c>
      <c r="H39" s="237">
        <f>'D - Inputs &amp; Assumptions'!H34</f>
        <v>56.8</v>
      </c>
      <c r="I39" s="237">
        <f>'D - Inputs &amp; Assumptions'!I34</f>
        <v>71.6</v>
      </c>
      <c r="J39" s="238">
        <f>'D - Inputs &amp; Assumptions'!J34</f>
        <v>71.8</v>
      </c>
    </row>
    <row r="40" spans="2:10" ht="15">
      <c r="B40" s="279" t="s">
        <v>259</v>
      </c>
      <c r="C40" s="280" t="s">
        <v>251</v>
      </c>
      <c r="D40" s="281">
        <f aca="true" t="shared" si="1" ref="D40:J40">D34*D35*D36*D37*D38/D39</f>
        <v>5.5575582792597936E-05</v>
      </c>
      <c r="E40" s="282">
        <f t="shared" si="1"/>
        <v>2.1189352636642692E-05</v>
      </c>
      <c r="F40" s="282">
        <f t="shared" si="1"/>
        <v>1.1047282368537338E-05</v>
      </c>
      <c r="G40" s="282">
        <f t="shared" si="1"/>
        <v>5.286778354754575E-06</v>
      </c>
      <c r="H40" s="282">
        <f t="shared" si="1"/>
        <v>3.907003665830601E-06</v>
      </c>
      <c r="I40" s="282">
        <f t="shared" si="1"/>
        <v>3.038637969919735E-06</v>
      </c>
      <c r="J40" s="283">
        <f t="shared" si="1"/>
        <v>0</v>
      </c>
    </row>
    <row r="41" spans="2:10" ht="12.75">
      <c r="B41" s="167"/>
      <c r="C41" s="246" t="s">
        <v>285</v>
      </c>
      <c r="D41" s="247">
        <f>1000*D40/'E - Total Exposure'!$C$28</f>
        <v>0.05127639207131883</v>
      </c>
      <c r="E41" s="247">
        <f>1000*E40/'E - Total Exposure'!$E$28</f>
        <v>0.02151804213619784</v>
      </c>
      <c r="F41" s="247">
        <f>1000*F40/'E - Total Exposure'!$G$28</f>
        <v>0.01739546197820019</v>
      </c>
      <c r="G41" s="247">
        <f>1000*G40/'E - Total Exposure'!$I$28</f>
        <v>0.013011370032943035</v>
      </c>
      <c r="H41" s="247">
        <f>1000*H40/'E - Total Exposure'!$K$28</f>
        <v>0.0146366506083507</v>
      </c>
      <c r="I41" s="247">
        <f>1000*I40/'E - Total Exposure'!$M$28</f>
        <v>0.013317074082583737</v>
      </c>
      <c r="J41" s="247">
        <f>1000*J40/'E - Total Exposure'!$O$28</f>
        <v>0</v>
      </c>
    </row>
    <row r="42" spans="2:10" ht="12.75" customHeight="1">
      <c r="B42" s="167"/>
      <c r="C42" s="246" t="s">
        <v>253</v>
      </c>
      <c r="D42" s="247">
        <f>1000*D40/'E - Total Exposure'!$C$30</f>
        <v>0.004094183558160016</v>
      </c>
      <c r="E42" s="247">
        <f>1000*E40/'E - Total Exposure'!$E$30</f>
        <v>0.0016039858907502234</v>
      </c>
      <c r="F42" s="247">
        <f>1000*F40/'E - Total Exposure'!$G$30</f>
        <v>0.0008991499632693535</v>
      </c>
      <c r="G42" s="247">
        <f>1000*G40/'E - Total Exposure'!$I$30</f>
        <v>0.0009163326021348739</v>
      </c>
      <c r="H42" s="247">
        <f>1000*H40/'E - Total Exposure'!$K$30</f>
        <v>0.0007986192091221402</v>
      </c>
      <c r="I42" s="247">
        <f>1000*I40/'E - Total Exposure'!$M$30</f>
        <v>0.0008377384206395777</v>
      </c>
      <c r="J42" s="247">
        <f>1000*J40/'E - Total Exposure'!$O$30</f>
        <v>0</v>
      </c>
    </row>
    <row r="43" spans="2:10" ht="12.75">
      <c r="B43" s="167"/>
      <c r="C43" s="167"/>
      <c r="D43" s="167"/>
      <c r="E43" s="167"/>
      <c r="F43" s="167"/>
      <c r="G43" s="254"/>
      <c r="H43" s="254"/>
      <c r="I43" s="254"/>
      <c r="J43" s="285"/>
    </row>
    <row r="44" spans="2:10" ht="12.75">
      <c r="B44" s="167"/>
      <c r="C44" s="208"/>
      <c r="D44" s="208"/>
      <c r="E44" s="208"/>
      <c r="F44" s="208"/>
      <c r="G44" s="254"/>
      <c r="H44" s="254"/>
      <c r="I44" s="254"/>
      <c r="J44" s="254"/>
    </row>
    <row r="45" spans="2:10" ht="15.75">
      <c r="B45" s="270" t="s">
        <v>289</v>
      </c>
      <c r="C45" s="270"/>
      <c r="D45" s="270"/>
      <c r="E45" s="270"/>
      <c r="F45" s="270"/>
      <c r="G45" s="270"/>
      <c r="H45" s="270"/>
      <c r="I45" s="270"/>
      <c r="J45" s="270"/>
    </row>
    <row r="46" spans="2:10" ht="18.75">
      <c r="B46" s="271" t="s">
        <v>290</v>
      </c>
      <c r="C46" s="271"/>
      <c r="D46" s="271"/>
      <c r="E46" s="271"/>
      <c r="F46" s="271"/>
      <c r="G46" s="271"/>
      <c r="H46" s="271"/>
      <c r="I46" s="271"/>
      <c r="J46" s="271"/>
    </row>
    <row r="47" spans="2:10" ht="16.5">
      <c r="B47" s="167"/>
      <c r="C47" s="215"/>
      <c r="D47" s="215"/>
      <c r="E47" s="215"/>
      <c r="F47" s="215"/>
      <c r="G47" s="215"/>
      <c r="H47" s="215"/>
      <c r="I47" s="215"/>
      <c r="J47" s="215"/>
    </row>
    <row r="48" spans="2:10" ht="30.75" customHeight="1">
      <c r="B48" s="272" t="s">
        <v>291</v>
      </c>
      <c r="C48" s="272"/>
      <c r="D48" s="272"/>
      <c r="E48" s="272"/>
      <c r="F48" s="272"/>
      <c r="G48" s="272"/>
      <c r="H48" s="272"/>
      <c r="I48" s="272"/>
      <c r="J48" s="272"/>
    </row>
    <row r="49" spans="2:10" ht="12.75" customHeight="1">
      <c r="B49" s="273" t="s">
        <v>242</v>
      </c>
      <c r="C49" s="274" t="s">
        <v>243</v>
      </c>
      <c r="D49" s="275" t="s">
        <v>69</v>
      </c>
      <c r="E49" s="275"/>
      <c r="F49" s="275"/>
      <c r="G49" s="275"/>
      <c r="H49" s="275"/>
      <c r="I49" s="275"/>
      <c r="J49" s="275"/>
    </row>
    <row r="50" spans="2:10" ht="12.75" customHeight="1">
      <c r="B50" s="273"/>
      <c r="C50" s="274"/>
      <c r="D50" s="276" t="s">
        <v>71</v>
      </c>
      <c r="E50" s="276"/>
      <c r="F50" s="277" t="s">
        <v>244</v>
      </c>
      <c r="G50" s="277" t="s">
        <v>73</v>
      </c>
      <c r="H50" s="277" t="s">
        <v>74</v>
      </c>
      <c r="I50" s="277" t="s">
        <v>75</v>
      </c>
      <c r="J50" s="278" t="s">
        <v>76</v>
      </c>
    </row>
    <row r="51" spans="2:10" ht="12.75">
      <c r="B51" s="273"/>
      <c r="C51" s="274"/>
      <c r="D51" s="276" t="s">
        <v>77</v>
      </c>
      <c r="E51" s="277" t="s">
        <v>78</v>
      </c>
      <c r="F51" s="277" t="s">
        <v>79</v>
      </c>
      <c r="G51" s="277" t="s">
        <v>80</v>
      </c>
      <c r="H51" s="277" t="s">
        <v>81</v>
      </c>
      <c r="I51" s="277" t="s">
        <v>82</v>
      </c>
      <c r="J51" s="278" t="s">
        <v>83</v>
      </c>
    </row>
    <row r="52" spans="2:10" ht="15.75">
      <c r="B52" s="255" t="s">
        <v>91</v>
      </c>
      <c r="C52" s="224" t="s">
        <v>263</v>
      </c>
      <c r="D52" s="256">
        <f>'D - Inputs &amp; Assumptions'!D18</f>
        <v>6.9</v>
      </c>
      <c r="E52" s="257">
        <f>'D - Inputs &amp; Assumptions'!E18</f>
        <v>6.9</v>
      </c>
      <c r="F52" s="257">
        <f>'D - Inputs &amp; Assumptions'!F18</f>
        <v>6.9</v>
      </c>
      <c r="G52" s="257">
        <f>'D - Inputs &amp; Assumptions'!G18</f>
        <v>6.9</v>
      </c>
      <c r="H52" s="257">
        <f>'D - Inputs &amp; Assumptions'!H18</f>
        <v>6.9</v>
      </c>
      <c r="I52" s="257">
        <f>'D - Inputs &amp; Assumptions'!I18</f>
        <v>6.9</v>
      </c>
      <c r="J52" s="258">
        <f>'D - Inputs &amp; Assumptions'!J18</f>
        <v>6.9</v>
      </c>
    </row>
    <row r="53" spans="2:10" ht="14.25">
      <c r="B53" s="255" t="s">
        <v>116</v>
      </c>
      <c r="C53" s="224" t="s">
        <v>264</v>
      </c>
      <c r="D53" s="239">
        <f>'D - Inputs &amp; Assumptions'!D25</f>
        <v>8</v>
      </c>
      <c r="E53" s="240">
        <f>'D - Inputs &amp; Assumptions'!E25</f>
        <v>9.5</v>
      </c>
      <c r="F53" s="240">
        <f>'D - Inputs &amp; Assumptions'!F25</f>
        <v>10.9</v>
      </c>
      <c r="G53" s="240">
        <f>'D - Inputs &amp; Assumptions'!G25</f>
        <v>12.4</v>
      </c>
      <c r="H53" s="240">
        <f>'D - Inputs &amp; Assumptions'!H25</f>
        <v>15.1</v>
      </c>
      <c r="I53" s="240">
        <f>'D - Inputs &amp; Assumptions'!I25</f>
        <v>16.5</v>
      </c>
      <c r="J53" s="230">
        <f>'D - Inputs &amp; Assumptions'!J25</f>
        <v>15.9</v>
      </c>
    </row>
    <row r="54" spans="2:10" ht="25.5">
      <c r="B54" s="231" t="str">
        <f>'D - Inputs &amp; Assumptions'!B48</f>
        <v>Fttis</v>
      </c>
      <c r="C54" s="232" t="str">
        <f>'D - Inputs &amp; Assumptions'!C48</f>
        <v>Fraction of total time (over a year) spent indoor at school (unitless)</v>
      </c>
      <c r="D54" s="233">
        <f>'D - Inputs &amp; Assumptions'!D48</f>
        <v>0.1583904109589041</v>
      </c>
      <c r="E54" s="234">
        <f>'D - Inputs &amp; Assumptions'!E48</f>
        <v>0.1583904109589041</v>
      </c>
      <c r="F54" s="234">
        <f>'D - Inputs &amp; Assumptions'!F48</f>
        <v>0.1232876712328767</v>
      </c>
      <c r="G54" s="234">
        <f>'D - Inputs &amp; Assumptions'!G48</f>
        <v>0.1232876712328767</v>
      </c>
      <c r="H54" s="234">
        <f>'D - Inputs &amp; Assumptions'!H48</f>
        <v>0.1232876712328767</v>
      </c>
      <c r="I54" s="234">
        <f>'D - Inputs &amp; Assumptions'!I48</f>
        <v>0.1232876712328767</v>
      </c>
      <c r="J54" s="235">
        <f>'D - Inputs &amp; Assumptions'!J48</f>
        <v>0.1689497716894977</v>
      </c>
    </row>
    <row r="55" spans="2:10" ht="15.75">
      <c r="B55" s="255" t="s">
        <v>265</v>
      </c>
      <c r="C55" s="224" t="s">
        <v>266</v>
      </c>
      <c r="D55" s="236">
        <f aca="true" t="shared" si="2" ref="D55:J55">1/1000</f>
        <v>0.001</v>
      </c>
      <c r="E55" s="237">
        <f t="shared" si="2"/>
        <v>0.001</v>
      </c>
      <c r="F55" s="237">
        <f t="shared" si="2"/>
        <v>0.001</v>
      </c>
      <c r="G55" s="237">
        <f t="shared" si="2"/>
        <v>0.001</v>
      </c>
      <c r="H55" s="237">
        <f t="shared" si="2"/>
        <v>0.001</v>
      </c>
      <c r="I55" s="237">
        <f t="shared" si="2"/>
        <v>0.001</v>
      </c>
      <c r="J55" s="238">
        <f t="shared" si="2"/>
        <v>0.001</v>
      </c>
    </row>
    <row r="56" spans="2:10" ht="15.75">
      <c r="B56" s="255" t="s">
        <v>205</v>
      </c>
      <c r="C56" s="224" t="s">
        <v>249</v>
      </c>
      <c r="D56" s="239">
        <f>'D - Inputs &amp; Assumptions'!D55</f>
        <v>1</v>
      </c>
      <c r="E56" s="240">
        <f>'D - Inputs &amp; Assumptions'!E55</f>
        <v>1</v>
      </c>
      <c r="F56" s="240">
        <f>'D - Inputs &amp; Assumptions'!F55</f>
        <v>1</v>
      </c>
      <c r="G56" s="240">
        <f>'D - Inputs &amp; Assumptions'!G55</f>
        <v>1</v>
      </c>
      <c r="H56" s="240">
        <f>'D - Inputs &amp; Assumptions'!H55</f>
        <v>1</v>
      </c>
      <c r="I56" s="240">
        <f>'D - Inputs &amp; Assumptions'!I55</f>
        <v>1</v>
      </c>
      <c r="J56" s="230">
        <f>'D - Inputs &amp; Assumptions'!J55</f>
        <v>1</v>
      </c>
    </row>
    <row r="57" spans="2:10" ht="12.75">
      <c r="B57" s="255" t="s">
        <v>146</v>
      </c>
      <c r="C57" s="224" t="s">
        <v>147</v>
      </c>
      <c r="D57" s="236">
        <f>'D - Inputs &amp; Assumptions'!D34</f>
        <v>11.4</v>
      </c>
      <c r="E57" s="237">
        <f>'D - Inputs &amp; Assumptions'!E34</f>
        <v>13.8</v>
      </c>
      <c r="F57" s="237">
        <f>'D - Inputs &amp; Assumptions'!F34</f>
        <v>18.6</v>
      </c>
      <c r="G57" s="237">
        <f>'D - Inputs &amp; Assumptions'!G34</f>
        <v>31.8</v>
      </c>
      <c r="H57" s="237">
        <f>'D - Inputs &amp; Assumptions'!H34</f>
        <v>56.8</v>
      </c>
      <c r="I57" s="237">
        <f>'D - Inputs &amp; Assumptions'!I34</f>
        <v>71.6</v>
      </c>
      <c r="J57" s="238">
        <f>'D - Inputs &amp; Assumptions'!J34</f>
        <v>71.8</v>
      </c>
    </row>
    <row r="58" spans="2:10" ht="15">
      <c r="B58" s="286" t="s">
        <v>267</v>
      </c>
      <c r="C58" s="280" t="s">
        <v>251</v>
      </c>
      <c r="D58" s="281">
        <f aca="true" t="shared" si="3" ref="D58:J58">D52*D53*D54*D55*D56/(D57)</f>
        <v>0.0007669430425378515</v>
      </c>
      <c r="E58" s="282">
        <f t="shared" si="3"/>
        <v>0.0007523544520547945</v>
      </c>
      <c r="F58" s="282">
        <f t="shared" si="3"/>
        <v>0.000498519664162616</v>
      </c>
      <c r="G58" s="282">
        <f t="shared" si="3"/>
        <v>0.00033171362109072114</v>
      </c>
      <c r="H58" s="282">
        <f t="shared" si="3"/>
        <v>0.0002261503955238279</v>
      </c>
      <c r="I58" s="282">
        <f t="shared" si="3"/>
        <v>0.00019603772862937172</v>
      </c>
      <c r="J58" s="283">
        <f t="shared" si="3"/>
        <v>0.00025815430991719767</v>
      </c>
    </row>
    <row r="59" spans="2:10" ht="12.75">
      <c r="B59" s="208"/>
      <c r="C59" s="246" t="s">
        <v>285</v>
      </c>
      <c r="D59" s="247">
        <f>1000*D58/'E - Total Exposure'!$C$28</f>
        <v>0.7076142105841998</v>
      </c>
      <c r="E59" s="247">
        <f>1000*E58/'E - Total Exposure'!$E$28</f>
        <v>0.7640249835983746</v>
      </c>
      <c r="F59" s="247">
        <f>1000*F58/'E - Total Exposure'!$G$28</f>
        <v>0.7849876172282617</v>
      </c>
      <c r="G59" s="247">
        <f>1000*G58/'E - Total Exposure'!$I$28</f>
        <v>0.816385401346978</v>
      </c>
      <c r="H59" s="247">
        <f>1000*H58/'E - Total Exposure'!$K$28</f>
        <v>0.8472181260466995</v>
      </c>
      <c r="I59" s="247">
        <f>1000*I58/'E - Total Exposure'!$M$28</f>
        <v>0.8591510344378899</v>
      </c>
      <c r="J59" s="247">
        <f>1000*J58/'E - Total Exposure'!$O$28</f>
        <v>0.9257523326802491</v>
      </c>
    </row>
    <row r="60" spans="2:10" ht="12.75" customHeight="1">
      <c r="B60" s="208"/>
      <c r="C60" s="246" t="s">
        <v>253</v>
      </c>
      <c r="D60" s="247">
        <f>1000*D58/'E - Total Exposure'!$C$30</f>
        <v>0.05649973310260822</v>
      </c>
      <c r="E60" s="247">
        <f>1000*E58/'E - Total Exposure'!$E$30</f>
        <v>0.05695152403345012</v>
      </c>
      <c r="F60" s="247">
        <f>1000*F58/'E - Total Exposure'!$G$30</f>
        <v>0.040575041242492844</v>
      </c>
      <c r="G60" s="247">
        <f>1000*G58/'E - Total Exposure'!$I$30</f>
        <v>0.057494372788350546</v>
      </c>
      <c r="H60" s="247">
        <f>1000*H58/'E - Total Exposure'!$K$30</f>
        <v>0.04622674188801987</v>
      </c>
      <c r="I60" s="247">
        <f>1000*I58/'E - Total Exposure'!$M$30</f>
        <v>0.054046694207562355</v>
      </c>
      <c r="J60" s="247">
        <f>1000*J58/'E - Total Exposure'!$O$30</f>
        <v>0.07781307620905262</v>
      </c>
    </row>
    <row r="61" spans="2:10" ht="12.75">
      <c r="B61" s="208"/>
      <c r="C61" s="167"/>
      <c r="D61" s="167"/>
      <c r="E61" s="167"/>
      <c r="F61" s="167"/>
      <c r="G61" s="254"/>
      <c r="H61" s="254"/>
      <c r="I61" s="254"/>
      <c r="J61" s="254"/>
    </row>
    <row r="62" spans="2:10" ht="12.75">
      <c r="B62" s="208"/>
      <c r="C62" s="167"/>
      <c r="D62" s="167"/>
      <c r="E62" s="167"/>
      <c r="F62" s="167"/>
      <c r="G62" s="254"/>
      <c r="H62" s="254"/>
      <c r="I62" s="254"/>
      <c r="J62" s="254"/>
    </row>
    <row r="63" spans="2:10" ht="15.75">
      <c r="B63" s="287" t="s">
        <v>292</v>
      </c>
      <c r="C63" s="287"/>
      <c r="D63" s="287"/>
      <c r="E63" s="287"/>
      <c r="F63" s="287"/>
      <c r="G63" s="287"/>
      <c r="H63" s="287"/>
      <c r="I63" s="287"/>
      <c r="J63" s="287"/>
    </row>
    <row r="64" spans="2:10" ht="18.75">
      <c r="B64" s="271" t="s">
        <v>293</v>
      </c>
      <c r="C64" s="271"/>
      <c r="D64" s="271"/>
      <c r="E64" s="271"/>
      <c r="F64" s="271"/>
      <c r="G64" s="271"/>
      <c r="H64" s="271"/>
      <c r="I64" s="271"/>
      <c r="J64" s="271"/>
    </row>
    <row r="65" spans="2:10" ht="16.5">
      <c r="B65" s="167"/>
      <c r="C65" s="215"/>
      <c r="D65" s="215"/>
      <c r="E65" s="215"/>
      <c r="F65" s="215"/>
      <c r="G65" s="215"/>
      <c r="H65" s="215"/>
      <c r="I65" s="215"/>
      <c r="J65" s="215"/>
    </row>
    <row r="66" spans="2:10" ht="30.75" customHeight="1">
      <c r="B66" s="272" t="s">
        <v>294</v>
      </c>
      <c r="C66" s="272"/>
      <c r="D66" s="272"/>
      <c r="E66" s="272"/>
      <c r="F66" s="272"/>
      <c r="G66" s="272"/>
      <c r="H66" s="272"/>
      <c r="I66" s="272"/>
      <c r="J66" s="272"/>
    </row>
    <row r="67" spans="2:10" ht="12.75" customHeight="1">
      <c r="B67" s="273" t="s">
        <v>242</v>
      </c>
      <c r="C67" s="274" t="s">
        <v>243</v>
      </c>
      <c r="D67" s="275" t="s">
        <v>69</v>
      </c>
      <c r="E67" s="275"/>
      <c r="F67" s="275"/>
      <c r="G67" s="275"/>
      <c r="H67" s="275"/>
      <c r="I67" s="275"/>
      <c r="J67" s="275"/>
    </row>
    <row r="68" spans="2:10" ht="12.75" customHeight="1">
      <c r="B68" s="273"/>
      <c r="C68" s="274"/>
      <c r="D68" s="276" t="s">
        <v>71</v>
      </c>
      <c r="E68" s="276"/>
      <c r="F68" s="277" t="s">
        <v>244</v>
      </c>
      <c r="G68" s="277" t="s">
        <v>73</v>
      </c>
      <c r="H68" s="277" t="s">
        <v>74</v>
      </c>
      <c r="I68" s="277" t="s">
        <v>75</v>
      </c>
      <c r="J68" s="278" t="s">
        <v>76</v>
      </c>
    </row>
    <row r="69" spans="2:10" ht="12.75">
      <c r="B69" s="273"/>
      <c r="C69" s="274"/>
      <c r="D69" s="276" t="s">
        <v>77</v>
      </c>
      <c r="E69" s="277" t="s">
        <v>78</v>
      </c>
      <c r="F69" s="277" t="s">
        <v>79</v>
      </c>
      <c r="G69" s="277" t="s">
        <v>80</v>
      </c>
      <c r="H69" s="277" t="s">
        <v>81</v>
      </c>
      <c r="I69" s="277" t="s">
        <v>82</v>
      </c>
      <c r="J69" s="278" t="s">
        <v>83</v>
      </c>
    </row>
    <row r="70" spans="2:10" ht="15.75">
      <c r="B70" s="255" t="s">
        <v>94</v>
      </c>
      <c r="C70" s="224" t="s">
        <v>263</v>
      </c>
      <c r="D70" s="256">
        <f>'D - Inputs &amp; Assumptions'!D19</f>
        <v>0.5</v>
      </c>
      <c r="E70" s="257">
        <f>'D - Inputs &amp; Assumptions'!E19</f>
        <v>0.5</v>
      </c>
      <c r="F70" s="257">
        <f>'D - Inputs &amp; Assumptions'!F19</f>
        <v>0.5</v>
      </c>
      <c r="G70" s="257">
        <f>'D - Inputs &amp; Assumptions'!G19</f>
        <v>0.5</v>
      </c>
      <c r="H70" s="257">
        <f>'D - Inputs &amp; Assumptions'!H19</f>
        <v>0.5</v>
      </c>
      <c r="I70" s="257">
        <f>'D - Inputs &amp; Assumptions'!I19</f>
        <v>0.5</v>
      </c>
      <c r="J70" s="258">
        <f>'D - Inputs &amp; Assumptions'!J19</f>
        <v>0.5</v>
      </c>
    </row>
    <row r="71" spans="2:10" ht="14.25">
      <c r="B71" s="255" t="s">
        <v>116</v>
      </c>
      <c r="C71" s="224" t="s">
        <v>264</v>
      </c>
      <c r="D71" s="239">
        <f>'D - Inputs &amp; Assumptions'!D25</f>
        <v>8</v>
      </c>
      <c r="E71" s="240">
        <f>'D - Inputs &amp; Assumptions'!E25</f>
        <v>9.5</v>
      </c>
      <c r="F71" s="240">
        <f>'D - Inputs &amp; Assumptions'!F25</f>
        <v>10.9</v>
      </c>
      <c r="G71" s="240">
        <f>'D - Inputs &amp; Assumptions'!G25</f>
        <v>12.4</v>
      </c>
      <c r="H71" s="240">
        <f>'D - Inputs &amp; Assumptions'!H25</f>
        <v>15.1</v>
      </c>
      <c r="I71" s="240">
        <f>'D - Inputs &amp; Assumptions'!I25</f>
        <v>16.5</v>
      </c>
      <c r="J71" s="230">
        <f>'D - Inputs &amp; Assumptions'!J25</f>
        <v>15.9</v>
      </c>
    </row>
    <row r="72" spans="2:10" ht="25.5">
      <c r="B72" s="231" t="str">
        <f>'D - Inputs &amp; Assumptions'!B50</f>
        <v>Fttos</v>
      </c>
      <c r="C72" s="232" t="str">
        <f>'D - Inputs &amp; Assumptions'!C50</f>
        <v>Fraction of total time (over a year) spent outdoor at school (unitless)</v>
      </c>
      <c r="D72" s="233">
        <f>'D - Inputs &amp; Assumptions'!D50</f>
        <v>0.010559360730593607</v>
      </c>
      <c r="E72" s="234">
        <f>'D - Inputs &amp; Assumptions'!E50</f>
        <v>0.010559360730593607</v>
      </c>
      <c r="F72" s="234">
        <f>'D - Inputs &amp; Assumptions'!F50</f>
        <v>0.010273972602739725</v>
      </c>
      <c r="G72" s="234">
        <f>'D - Inputs &amp; Assumptions'!G50</f>
        <v>0.010273972602739725</v>
      </c>
      <c r="H72" s="234">
        <f>'D - Inputs &amp; Assumptions'!H50</f>
        <v>0.010273972602739725</v>
      </c>
      <c r="I72" s="234">
        <f>'D - Inputs &amp; Assumptions'!I50</f>
        <v>0.010273972602739725</v>
      </c>
      <c r="J72" s="235">
        <f>'D - Inputs &amp; Assumptions'!J50</f>
        <v>0</v>
      </c>
    </row>
    <row r="73" spans="2:10" ht="15.75">
      <c r="B73" s="255" t="s">
        <v>265</v>
      </c>
      <c r="C73" s="224" t="s">
        <v>266</v>
      </c>
      <c r="D73" s="236">
        <f aca="true" t="shared" si="4" ref="D73:J73">1/1000</f>
        <v>0.001</v>
      </c>
      <c r="E73" s="237">
        <f t="shared" si="4"/>
        <v>0.001</v>
      </c>
      <c r="F73" s="237">
        <f t="shared" si="4"/>
        <v>0.001</v>
      </c>
      <c r="G73" s="237">
        <f t="shared" si="4"/>
        <v>0.001</v>
      </c>
      <c r="H73" s="237">
        <f t="shared" si="4"/>
        <v>0.001</v>
      </c>
      <c r="I73" s="237">
        <f t="shared" si="4"/>
        <v>0.001</v>
      </c>
      <c r="J73" s="238">
        <f t="shared" si="4"/>
        <v>0.001</v>
      </c>
    </row>
    <row r="74" spans="2:10" ht="15.75">
      <c r="B74" s="255" t="s">
        <v>205</v>
      </c>
      <c r="C74" s="224" t="s">
        <v>249</v>
      </c>
      <c r="D74" s="239">
        <f>'D - Inputs &amp; Assumptions'!D55</f>
        <v>1</v>
      </c>
      <c r="E74" s="240">
        <f>'D - Inputs &amp; Assumptions'!E55</f>
        <v>1</v>
      </c>
      <c r="F74" s="240">
        <f>'D - Inputs &amp; Assumptions'!F55</f>
        <v>1</v>
      </c>
      <c r="G74" s="240">
        <f>'D - Inputs &amp; Assumptions'!G55</f>
        <v>1</v>
      </c>
      <c r="H74" s="240">
        <f>'D - Inputs &amp; Assumptions'!H55</f>
        <v>1</v>
      </c>
      <c r="I74" s="240">
        <f>'D - Inputs &amp; Assumptions'!I55</f>
        <v>1</v>
      </c>
      <c r="J74" s="230">
        <f>'D - Inputs &amp; Assumptions'!J55</f>
        <v>1</v>
      </c>
    </row>
    <row r="75" spans="2:10" ht="12.75">
      <c r="B75" s="255" t="s">
        <v>146</v>
      </c>
      <c r="C75" s="224" t="s">
        <v>147</v>
      </c>
      <c r="D75" s="236">
        <f>'D - Inputs &amp; Assumptions'!D34</f>
        <v>11.4</v>
      </c>
      <c r="E75" s="237">
        <f>'D - Inputs &amp; Assumptions'!E34</f>
        <v>13.8</v>
      </c>
      <c r="F75" s="237">
        <f>'D - Inputs &amp; Assumptions'!F34</f>
        <v>18.6</v>
      </c>
      <c r="G75" s="237">
        <f>'D - Inputs &amp; Assumptions'!G34</f>
        <v>31.8</v>
      </c>
      <c r="H75" s="237">
        <f>'D - Inputs &amp; Assumptions'!H34</f>
        <v>56.8</v>
      </c>
      <c r="I75" s="237">
        <f>'D - Inputs &amp; Assumptions'!I34</f>
        <v>71.6</v>
      </c>
      <c r="J75" s="238">
        <f>'D - Inputs &amp; Assumptions'!J34</f>
        <v>71.8</v>
      </c>
    </row>
    <row r="76" spans="2:10" ht="15">
      <c r="B76" s="286" t="s">
        <v>271</v>
      </c>
      <c r="C76" s="280" t="s">
        <v>251</v>
      </c>
      <c r="D76" s="281">
        <f aca="true" t="shared" si="5" ref="D76:J76">D70*D71*D72*D73*D74/(D75)</f>
        <v>3.7050388528398615E-06</v>
      </c>
      <c r="E76" s="282">
        <f t="shared" si="5"/>
        <v>3.6345625703130166E-06</v>
      </c>
      <c r="F76" s="282">
        <f t="shared" si="5"/>
        <v>3.010384445426425E-06</v>
      </c>
      <c r="G76" s="282">
        <f t="shared" si="5"/>
        <v>2.0031015766347895E-06</v>
      </c>
      <c r="H76" s="282">
        <f t="shared" si="5"/>
        <v>1.36564248504727E-06</v>
      </c>
      <c r="I76" s="282">
        <f t="shared" si="5"/>
        <v>1.1838027091145635E-06</v>
      </c>
      <c r="J76" s="283">
        <f t="shared" si="5"/>
        <v>0</v>
      </c>
    </row>
    <row r="77" spans="2:10" s="200" customFormat="1" ht="12.75">
      <c r="B77" s="288"/>
      <c r="C77" s="246" t="s">
        <v>285</v>
      </c>
      <c r="D77" s="247">
        <f>1000*D76/'E - Total Exposure'!$C$28</f>
        <v>0.0034184261380879213</v>
      </c>
      <c r="E77" s="247">
        <f>1000*E76/'E - Total Exposure'!$E$28</f>
        <v>0.003690941949750601</v>
      </c>
      <c r="F77" s="247">
        <f>1000*F76/'E - Total Exposure'!$G$28</f>
        <v>0.004740263389059552</v>
      </c>
      <c r="G77" s="247">
        <f>1000*G76/'E - Total Exposure'!$I$28</f>
        <v>0.004929863534703973</v>
      </c>
      <c r="H77" s="247">
        <f>1000*H76/'E - Total Exposure'!$K$28</f>
        <v>0.005116051485789249</v>
      </c>
      <c r="I77" s="247">
        <f>1000*I76/'E - Total Exposure'!$M$28</f>
        <v>0.005188110111339915</v>
      </c>
      <c r="J77" s="247">
        <f>1000*J76/'E - Total Exposure'!$O$28</f>
        <v>0</v>
      </c>
    </row>
    <row r="78" spans="2:10" s="200" customFormat="1" ht="12.75" customHeight="1">
      <c r="B78" s="288"/>
      <c r="C78" s="246" t="s">
        <v>253</v>
      </c>
      <c r="D78" s="247">
        <f>1000*D76/'E - Total Exposure'!$C$30</f>
        <v>0.000272945570544001</v>
      </c>
      <c r="E78" s="247">
        <f>1000*E76/'E - Total Exposure'!$E$30</f>
        <v>0.0002751281354272952</v>
      </c>
      <c r="F78" s="247">
        <f>1000*F76/'E - Total Exposure'!$G$30</f>
        <v>0.00024501836499089884</v>
      </c>
      <c r="G78" s="247">
        <f>1000*G76/'E - Total Exposure'!$I$30</f>
        <v>0.00034718824147554676</v>
      </c>
      <c r="H78" s="247">
        <f>1000*H76/'E - Total Exposure'!$K$30</f>
        <v>0.00027914699207741466</v>
      </c>
      <c r="I78" s="247">
        <f>1000*I76/'E - Total Exposure'!$M$30</f>
        <v>0.00032636892637416884</v>
      </c>
      <c r="J78" s="247">
        <f>1000*J76/'E - Total Exposure'!$O$30</f>
        <v>0</v>
      </c>
    </row>
    <row r="79" spans="2:10" ht="12.75">
      <c r="B79" s="208"/>
      <c r="C79" s="208"/>
      <c r="D79" s="208"/>
      <c r="E79" s="208"/>
      <c r="F79" s="208"/>
      <c r="G79" s="208"/>
      <c r="H79" s="208"/>
      <c r="I79" s="208"/>
      <c r="J79" s="208"/>
    </row>
    <row r="80" spans="2:10" ht="12.75">
      <c r="B80" s="208"/>
      <c r="C80" s="208"/>
      <c r="D80" s="208"/>
      <c r="E80" s="208"/>
      <c r="F80" s="208"/>
      <c r="G80" s="208"/>
      <c r="H80" s="208"/>
      <c r="I80" s="208"/>
      <c r="J80" s="208"/>
    </row>
    <row r="81" spans="2:10" ht="15.75">
      <c r="B81" s="270" t="s">
        <v>295</v>
      </c>
      <c r="C81" s="270"/>
      <c r="D81" s="270"/>
      <c r="E81" s="270"/>
      <c r="F81" s="270"/>
      <c r="G81" s="270"/>
      <c r="H81" s="270"/>
      <c r="I81" s="270"/>
      <c r="J81" s="270"/>
    </row>
    <row r="82" spans="2:10" ht="18.75" customHeight="1">
      <c r="B82" s="271" t="s">
        <v>296</v>
      </c>
      <c r="C82" s="271"/>
      <c r="D82" s="271"/>
      <c r="E82" s="271"/>
      <c r="F82" s="271"/>
      <c r="G82" s="271"/>
      <c r="H82" s="271"/>
      <c r="I82" s="271"/>
      <c r="J82" s="271"/>
    </row>
    <row r="83" spans="2:10" ht="16.5">
      <c r="B83" s="167"/>
      <c r="C83" s="215"/>
      <c r="D83" s="215"/>
      <c r="E83" s="215"/>
      <c r="F83" s="215"/>
      <c r="G83" s="215"/>
      <c r="H83" s="215"/>
      <c r="I83" s="215"/>
      <c r="J83" s="215"/>
    </row>
    <row r="84" spans="2:10" ht="30.75" customHeight="1">
      <c r="B84" s="272" t="s">
        <v>297</v>
      </c>
      <c r="C84" s="272"/>
      <c r="D84" s="272"/>
      <c r="E84" s="272"/>
      <c r="F84" s="272"/>
      <c r="G84" s="272"/>
      <c r="H84" s="272"/>
      <c r="I84" s="272"/>
      <c r="J84" s="272"/>
    </row>
    <row r="85" spans="2:10" ht="12.75" customHeight="1">
      <c r="B85" s="273" t="s">
        <v>242</v>
      </c>
      <c r="C85" s="274" t="s">
        <v>243</v>
      </c>
      <c r="D85" s="275" t="s">
        <v>69</v>
      </c>
      <c r="E85" s="275"/>
      <c r="F85" s="275"/>
      <c r="G85" s="275"/>
      <c r="H85" s="275"/>
      <c r="I85" s="275"/>
      <c r="J85" s="275"/>
    </row>
    <row r="86" spans="2:10" ht="12.75" customHeight="1">
      <c r="B86" s="273"/>
      <c r="C86" s="274"/>
      <c r="D86" s="276" t="s">
        <v>71</v>
      </c>
      <c r="E86" s="276"/>
      <c r="F86" s="277" t="s">
        <v>244</v>
      </c>
      <c r="G86" s="277" t="s">
        <v>73</v>
      </c>
      <c r="H86" s="277" t="s">
        <v>74</v>
      </c>
      <c r="I86" s="277" t="s">
        <v>75</v>
      </c>
      <c r="J86" s="278" t="s">
        <v>76</v>
      </c>
    </row>
    <row r="87" spans="2:10" ht="12.75">
      <c r="B87" s="273"/>
      <c r="C87" s="274"/>
      <c r="D87" s="276" t="s">
        <v>77</v>
      </c>
      <c r="E87" s="277" t="s">
        <v>78</v>
      </c>
      <c r="F87" s="277" t="s">
        <v>79</v>
      </c>
      <c r="G87" s="277" t="s">
        <v>80</v>
      </c>
      <c r="H87" s="277" t="s">
        <v>81</v>
      </c>
      <c r="I87" s="277" t="s">
        <v>82</v>
      </c>
      <c r="J87" s="278" t="s">
        <v>83</v>
      </c>
    </row>
    <row r="88" spans="2:10" ht="15.75">
      <c r="B88" s="223" t="s">
        <v>85</v>
      </c>
      <c r="C88" s="224" t="s">
        <v>245</v>
      </c>
      <c r="D88" s="225">
        <f>'D - Inputs &amp; Assumptions'!D16</f>
        <v>0.22</v>
      </c>
      <c r="E88" s="226">
        <f>'D - Inputs &amp; Assumptions'!E16</f>
        <v>0.22</v>
      </c>
      <c r="F88" s="226">
        <f>'D - Inputs &amp; Assumptions'!F16</f>
        <v>0.22</v>
      </c>
      <c r="G88" s="226">
        <f>'D - Inputs &amp; Assumptions'!G16</f>
        <v>0.22</v>
      </c>
      <c r="H88" s="226">
        <f>'D - Inputs &amp; Assumptions'!H16</f>
        <v>0.22</v>
      </c>
      <c r="I88" s="226">
        <f>'D - Inputs &amp; Assumptions'!I16</f>
        <v>0.22</v>
      </c>
      <c r="J88" s="227">
        <f>'D - Inputs &amp; Assumptions'!J16</f>
        <v>0.22</v>
      </c>
    </row>
    <row r="89" spans="2:10" ht="14.25">
      <c r="B89" s="255" t="s">
        <v>119</v>
      </c>
      <c r="C89" s="224" t="s">
        <v>275</v>
      </c>
      <c r="D89" s="236">
        <f>'D - Inputs &amp; Assumptions'!D26</f>
        <v>0.006</v>
      </c>
      <c r="E89" s="237">
        <f>'D - Inputs &amp; Assumptions'!E26</f>
        <v>0.006</v>
      </c>
      <c r="F89" s="237">
        <f>'D - Inputs &amp; Assumptions'!F26</f>
        <v>0.006</v>
      </c>
      <c r="G89" s="237">
        <f>'D - Inputs &amp; Assumptions'!G26</f>
        <v>0.005</v>
      </c>
      <c r="H89" s="237">
        <f>'D - Inputs &amp; Assumptions'!H26</f>
        <v>0.005</v>
      </c>
      <c r="I89" s="237">
        <f>'D - Inputs &amp; Assumptions'!I26</f>
        <v>0.005</v>
      </c>
      <c r="J89" s="238">
        <f>'D - Inputs &amp; Assumptions'!J26</f>
        <v>0.003</v>
      </c>
    </row>
    <row r="90" spans="2:10" ht="14.25">
      <c r="B90" s="255" t="s">
        <v>122</v>
      </c>
      <c r="C90" s="224" t="s">
        <v>276</v>
      </c>
      <c r="D90" s="260">
        <f>'D - Inputs &amp; Assumptions'!D27</f>
        <v>1155</v>
      </c>
      <c r="E90" s="261">
        <f>'D - Inputs &amp; Assumptions'!E27</f>
        <v>1270</v>
      </c>
      <c r="F90" s="261">
        <f>'D - Inputs &amp; Assumptions'!F27</f>
        <v>1851</v>
      </c>
      <c r="G90" s="261">
        <f>'D - Inputs &amp; Assumptions'!G27</f>
        <v>2467</v>
      </c>
      <c r="H90" s="261">
        <f>'D - Inputs &amp; Assumptions'!H27</f>
        <v>3910</v>
      </c>
      <c r="I90" s="261">
        <f>'D - Inputs &amp; Assumptions'!I27</f>
        <v>4850</v>
      </c>
      <c r="J90" s="262">
        <f>'D - Inputs &amp; Assumptions'!J27</f>
        <v>5000</v>
      </c>
    </row>
    <row r="91" spans="2:10" ht="12.75">
      <c r="B91" s="223" t="s">
        <v>247</v>
      </c>
      <c r="C91" s="224" t="s">
        <v>248</v>
      </c>
      <c r="D91" s="236">
        <v>0.001</v>
      </c>
      <c r="E91" s="237">
        <v>0.001</v>
      </c>
      <c r="F91" s="237">
        <v>0.001</v>
      </c>
      <c r="G91" s="237">
        <v>0.001</v>
      </c>
      <c r="H91" s="237">
        <v>0.001</v>
      </c>
      <c r="I91" s="237">
        <v>0.001</v>
      </c>
      <c r="J91" s="238">
        <v>0.001</v>
      </c>
    </row>
    <row r="92" spans="2:10" ht="12.75">
      <c r="B92" s="223" t="s">
        <v>198</v>
      </c>
      <c r="C92" s="224" t="s">
        <v>199</v>
      </c>
      <c r="D92" s="233">
        <f>'D - Inputs &amp; Assumptions'!D52</f>
        <v>0.5068493150684932</v>
      </c>
      <c r="E92" s="234">
        <f>'D - Inputs &amp; Assumptions'!E52</f>
        <v>0.5068493150684932</v>
      </c>
      <c r="F92" s="234">
        <f>'D - Inputs &amp; Assumptions'!F52</f>
        <v>0.4931506849315068</v>
      </c>
      <c r="G92" s="234">
        <f>'D - Inputs &amp; Assumptions'!G52</f>
        <v>0.4931506849315068</v>
      </c>
      <c r="H92" s="234">
        <f>'D - Inputs &amp; Assumptions'!H52</f>
        <v>0.4931506849315068</v>
      </c>
      <c r="I92" s="234">
        <f>'D - Inputs &amp; Assumptions'!I52</f>
        <v>0.4931506849315068</v>
      </c>
      <c r="J92" s="235">
        <f>'D - Inputs &amp; Assumptions'!J52</f>
        <v>0.5068493150684932</v>
      </c>
    </row>
    <row r="93" spans="2:10" ht="15.75">
      <c r="B93" s="255" t="s">
        <v>208</v>
      </c>
      <c r="C93" s="224" t="s">
        <v>249</v>
      </c>
      <c r="D93" s="236">
        <f>'D - Inputs &amp; Assumptions'!D56</f>
        <v>0.09</v>
      </c>
      <c r="E93" s="237">
        <f>'D - Inputs &amp; Assumptions'!E56</f>
        <v>0.09</v>
      </c>
      <c r="F93" s="237">
        <f>'D - Inputs &amp; Assumptions'!F56</f>
        <v>0.09</v>
      </c>
      <c r="G93" s="237">
        <f>'D - Inputs &amp; Assumptions'!G56</f>
        <v>0.09</v>
      </c>
      <c r="H93" s="237">
        <f>'D - Inputs &amp; Assumptions'!H56</f>
        <v>0.09</v>
      </c>
      <c r="I93" s="237">
        <f>'D - Inputs &amp; Assumptions'!I56</f>
        <v>0.09</v>
      </c>
      <c r="J93" s="238">
        <f>'D - Inputs &amp; Assumptions'!J56</f>
        <v>0.09</v>
      </c>
    </row>
    <row r="94" spans="2:10" ht="12.75">
      <c r="B94" s="255" t="s">
        <v>146</v>
      </c>
      <c r="C94" s="224" t="s">
        <v>147</v>
      </c>
      <c r="D94" s="236">
        <f>'D - Inputs &amp; Assumptions'!D34</f>
        <v>11.4</v>
      </c>
      <c r="E94" s="237">
        <f>'D - Inputs &amp; Assumptions'!E34</f>
        <v>13.8</v>
      </c>
      <c r="F94" s="237">
        <f>'D - Inputs &amp; Assumptions'!F34</f>
        <v>18.6</v>
      </c>
      <c r="G94" s="237">
        <f>'D - Inputs &amp; Assumptions'!G34</f>
        <v>31.8</v>
      </c>
      <c r="H94" s="237">
        <f>'D - Inputs &amp; Assumptions'!H34</f>
        <v>56.8</v>
      </c>
      <c r="I94" s="237">
        <f>'D - Inputs &amp; Assumptions'!I34</f>
        <v>71.6</v>
      </c>
      <c r="J94" s="238">
        <f>'D - Inputs &amp; Assumptions'!J34</f>
        <v>71.8</v>
      </c>
    </row>
    <row r="95" spans="2:10" ht="15">
      <c r="B95" s="286" t="s">
        <v>277</v>
      </c>
      <c r="C95" s="280" t="s">
        <v>251</v>
      </c>
      <c r="D95" s="281">
        <f aca="true" t="shared" si="6" ref="D95:J95">D88*D89*D90*D92*D91*D93/D94</f>
        <v>6.1005984138428255E-06</v>
      </c>
      <c r="E95" s="282">
        <f t="shared" si="6"/>
        <v>5.541405598570578E-06</v>
      </c>
      <c r="F95" s="282">
        <f t="shared" si="6"/>
        <v>5.8302819266460445E-06</v>
      </c>
      <c r="G95" s="282">
        <f t="shared" si="6"/>
        <v>3.7875368312225385E-06</v>
      </c>
      <c r="H95" s="282">
        <f t="shared" si="6"/>
        <v>3.3608045533474825E-06</v>
      </c>
      <c r="I95" s="282">
        <f t="shared" si="6"/>
        <v>3.307071248182444E-06</v>
      </c>
      <c r="J95" s="283">
        <f t="shared" si="6"/>
        <v>2.0965772503529593E-06</v>
      </c>
    </row>
    <row r="96" spans="2:10" ht="12.75">
      <c r="B96" s="208"/>
      <c r="C96" s="246" t="s">
        <v>285</v>
      </c>
      <c r="D96" s="247">
        <f>1000*D95/'E - Total Exposure'!$C$28</f>
        <v>0.005628671089339152</v>
      </c>
      <c r="E96" s="247">
        <f>1000*E95/'E - Total Exposure'!$E$28</f>
        <v>0.005627363950591041</v>
      </c>
      <c r="F96" s="247">
        <f>1000*F95/'E - Total Exposure'!$G$28</f>
        <v>0.009180578914684434</v>
      </c>
      <c r="G96" s="247">
        <f>1000*G95/'E - Total Exposure'!$I$28</f>
        <v>0.009321564082616945</v>
      </c>
      <c r="H96" s="247">
        <f>1000*H95/'E - Total Exposure'!$K$28</f>
        <v>0.012590446853303272</v>
      </c>
      <c r="I96" s="247">
        <f>1000*I95/'E - Total Exposure'!$M$28</f>
        <v>0.014493504407039183</v>
      </c>
      <c r="J96" s="247">
        <f>1000*J95/'E - Total Exposure'!$O$28</f>
        <v>0.007518415171070113</v>
      </c>
    </row>
    <row r="97" spans="2:10" ht="12" customHeight="1">
      <c r="B97" s="208"/>
      <c r="C97" s="246" t="s">
        <v>253</v>
      </c>
      <c r="D97" s="247">
        <f>1000*D95/'E - Total Exposure'!$C$30</f>
        <v>0.00044942344219949464</v>
      </c>
      <c r="E97" s="247">
        <f>1000*E95/'E - Total Exposure'!$E$30</f>
        <v>0.00041947182377157324</v>
      </c>
      <c r="F97" s="247">
        <f>1000*F95/'E - Total Exposure'!$G$30</f>
        <v>0.0004745327950631398</v>
      </c>
      <c r="G97" s="247">
        <f>1000*G95/'E - Total Exposure'!$I$30</f>
        <v>0.0006564760705571397</v>
      </c>
      <c r="H97" s="247">
        <f>1000*H95/'E - Total Exposure'!$K$30</f>
        <v>0.000686972243686865</v>
      </c>
      <c r="I97" s="247">
        <f>1000*I95/'E - Total Exposure'!$M$30</f>
        <v>0.0009117442327188779</v>
      </c>
      <c r="J97" s="247">
        <f>1000*J95/'E - Total Exposure'!$O$30</f>
        <v>0.0006319519724935366</v>
      </c>
    </row>
  </sheetData>
  <sheetProtection sheet="1" objects="1" formatRows="0" insertHyperlinks="0" deleteColumns="0" deleteRows="0" autoFilter="0" pivotTables="0"/>
  <mergeCells count="40">
    <mergeCell ref="B1:J1"/>
    <mergeCell ref="B2:J2"/>
    <mergeCell ref="B3:J3"/>
    <mergeCell ref="B5:J5"/>
    <mergeCell ref="B7:J7"/>
    <mergeCell ref="B9:J9"/>
    <mergeCell ref="B10:J10"/>
    <mergeCell ref="B12:J12"/>
    <mergeCell ref="B13:B15"/>
    <mergeCell ref="C13:C15"/>
    <mergeCell ref="D13:J13"/>
    <mergeCell ref="D14:E14"/>
    <mergeCell ref="B27:J27"/>
    <mergeCell ref="B28:J28"/>
    <mergeCell ref="B30:J30"/>
    <mergeCell ref="B31:B33"/>
    <mergeCell ref="C31:C33"/>
    <mergeCell ref="D31:J31"/>
    <mergeCell ref="D32:E32"/>
    <mergeCell ref="B45:J45"/>
    <mergeCell ref="B46:J46"/>
    <mergeCell ref="B48:J48"/>
    <mergeCell ref="B49:B51"/>
    <mergeCell ref="C49:C51"/>
    <mergeCell ref="D49:J49"/>
    <mergeCell ref="D50:E50"/>
    <mergeCell ref="B63:J63"/>
    <mergeCell ref="B64:J64"/>
    <mergeCell ref="B66:J66"/>
    <mergeCell ref="B67:B69"/>
    <mergeCell ref="C67:C69"/>
    <mergeCell ref="D67:J67"/>
    <mergeCell ref="D68:E68"/>
    <mergeCell ref="B81:J81"/>
    <mergeCell ref="B82:J82"/>
    <mergeCell ref="B84:J84"/>
    <mergeCell ref="B85:B87"/>
    <mergeCell ref="C85:C87"/>
    <mergeCell ref="D85:J85"/>
    <mergeCell ref="D86:E86"/>
  </mergeCells>
  <dataValidations count="12">
    <dataValidation allowBlank="1" showInputMessage="1" showErrorMessage="1" promptTitle="PCB Concentration in Dust:" prompt="See Tab D - Inputs &amp; Assumptions to change input value." sqref="D16:J16 D88:J88">
      <formula1>0</formula1>
      <formula2>0</formula2>
    </dataValidation>
    <dataValidation allowBlank="1" showInputMessage="1" showErrorMessage="1" promptTitle="Conversion Factor:" prompt="Constant - cannot be changed." sqref="D19:J19 D37:J37 D55:J55 D73:J73 D91:J91">
      <formula1>0</formula1>
      <formula2>0</formula2>
    </dataValidation>
    <dataValidation allowBlank="1" showInputMessage="1" showErrorMessage="1" promptTitle="Body Weight:" prompt="See Tab D - Inputs and Assumptions to change input value." sqref="D21:J21 D39:J39 D57:J57 D75:J75 D94:J94">
      <formula1>0</formula1>
      <formula2>0</formula2>
    </dataValidation>
    <dataValidation allowBlank="1" showInputMessage="1" showErrorMessage="1" promptTitle="Relative Absorption Factor:" prompt="See Tab D - Inputs &amp; Assumptions to change input value." sqref="D20:J20 D38:J38 D56:J56 D74:J74 D93:J93">
      <formula1>0</formula1>
      <formula2>0</formula2>
    </dataValidation>
    <dataValidation allowBlank="1" showInputMessage="1" showErrorMessage="1" promptTitle="Adherence Factor:" prompt="See Tab D - Inputs and Assumptions to change input value." sqref="D89:J89">
      <formula1>0</formula1>
      <formula2>0</formula2>
    </dataValidation>
    <dataValidation allowBlank="1" showInputMessage="1" showErrorMessage="1" promptTitle="Surface Area:" prompt="See Tab D - Inputs and Assumptions to change input value." sqref="D90:J90">
      <formula1>0</formula1>
      <formula2>0</formula2>
    </dataValidation>
    <dataValidation allowBlank="1" showInputMessage="1" showErrorMessage="1" promptTitle="Fraction:" prompt="Calculated Value: See Tab D - Inputs &amp; Assumptions." sqref="D18:J18 D36:J36 D54:J54 D72:J72 D92:J92">
      <formula1>0</formula1>
      <formula2>0</formula2>
    </dataValidation>
    <dataValidation allowBlank="1" showInputMessage="1" showErrorMessage="1" promptTitle="PCB Concentration in Air:" prompt="See Tab D - Inputs &amp; Assumptions to change input value." sqref="D52:J52 D70:J70">
      <formula1>0</formula1>
      <formula2>0</formula2>
    </dataValidation>
    <dataValidation allowBlank="1" showInputMessage="1" showErrorMessage="1" promptTitle="Inhalation Rate:" prompt="See Tab D - Inputs &amp; Assumptions to change input value." sqref="D53:J53 D71:J71">
      <formula1>0</formula1>
      <formula2>0</formula2>
    </dataValidation>
    <dataValidation allowBlank="1" showInputMessage="1" showErrorMessage="1" promptTitle="PCB Concentration in Soil:" prompt="See Tab D - Inputs &amp; Assumptions to change input value." sqref="D34:J34">
      <formula1>0</formula1>
      <formula2>0</formula2>
    </dataValidation>
    <dataValidation allowBlank="1" showInputMessage="1" showErrorMessage="1" promptTitle="Soil Ingestion Rate:" prompt="See Tab D - Inputs &amp; Assumptions to change input value." sqref="D35:J35">
      <formula1>0</formula1>
      <formula2>0</formula2>
    </dataValidation>
    <dataValidation allowBlank="1" showInputMessage="1" showErrorMessage="1" promptTitle="Dust Ingestion Rate:" prompt="See Tab D - Inputs &amp; Assumptions to change input value." sqref="D17:J17">
      <formula1>0</formula1>
      <formula2>0</formula2>
    </dataValidation>
  </dataValidations>
  <printOptions horizontalCentered="1"/>
  <pageMargins left="0.75" right="0.75" top="1" bottom="1" header="0.5118055555555555" footer="0.5118055555555555"/>
  <pageSetup horizontalDpi="300" verticalDpi="300" orientation="landscape" scale="61"/>
  <rowBreaks count="2" manualBreakCount="2">
    <brk id="43" max="255" man="1"/>
    <brk id="79" max="255" man="1"/>
  </rowBreaks>
</worksheet>
</file>

<file path=xl/worksheets/sheet8.xml><?xml version="1.0" encoding="utf-8"?>
<worksheet xmlns="http://schemas.openxmlformats.org/spreadsheetml/2006/main" xmlns:r="http://schemas.openxmlformats.org/officeDocument/2006/relationships">
  <sheetPr>
    <tabColor indexed="31"/>
    <pageSetUpPr fitToPage="1"/>
  </sheetPr>
  <dimension ref="B1:Q50"/>
  <sheetViews>
    <sheetView workbookViewId="0" topLeftCell="A1">
      <selection activeCell="A3" sqref="A3"/>
    </sheetView>
  </sheetViews>
  <sheetFormatPr defaultColWidth="9.140625" defaultRowHeight="12.75"/>
  <cols>
    <col min="2" max="2" width="128.28125" style="16" customWidth="1"/>
  </cols>
  <sheetData>
    <row r="1" ht="21.75">
      <c r="B1" s="289" t="s">
        <v>0</v>
      </c>
    </row>
    <row r="2" ht="13.5">
      <c r="B2" s="290" t="str">
        <f>'A - Introduction'!B2</f>
        <v>Version 1.1</v>
      </c>
    </row>
    <row r="3" ht="12.75">
      <c r="B3" s="290" t="str">
        <f>'A - Introduction'!B3</f>
        <v>Last Modified: October 2, 2009</v>
      </c>
    </row>
    <row r="4" ht="15" customHeight="1"/>
    <row r="5" ht="18">
      <c r="B5" s="17" t="s">
        <v>47</v>
      </c>
    </row>
    <row r="6" ht="12" customHeight="1">
      <c r="B6" s="291"/>
    </row>
    <row r="7" ht="17.25" customHeight="1">
      <c r="B7" s="292" t="s">
        <v>298</v>
      </c>
    </row>
    <row r="8" ht="15">
      <c r="B8" s="293"/>
    </row>
    <row r="9" spans="2:17" ht="29.25" customHeight="1">
      <c r="B9" s="36" t="s">
        <v>299</v>
      </c>
      <c r="C9" s="291"/>
      <c r="D9" s="291"/>
      <c r="E9" s="291"/>
      <c r="F9" s="291"/>
      <c r="G9" s="291"/>
      <c r="H9" s="291"/>
      <c r="I9" s="291"/>
      <c r="J9" s="291"/>
      <c r="K9" s="291"/>
      <c r="L9" s="291"/>
      <c r="M9" s="291"/>
      <c r="N9" s="291"/>
      <c r="O9" s="291"/>
      <c r="P9" s="291"/>
      <c r="Q9" s="291"/>
    </row>
    <row r="10" spans="2:17" ht="15">
      <c r="B10" s="293"/>
      <c r="C10" s="291"/>
      <c r="D10" s="291"/>
      <c r="E10" s="291"/>
      <c r="F10" s="291"/>
      <c r="G10" s="291"/>
      <c r="H10" s="291"/>
      <c r="I10" s="291"/>
      <c r="J10" s="291"/>
      <c r="K10" s="291"/>
      <c r="L10" s="291"/>
      <c r="M10" s="291"/>
      <c r="N10" s="291"/>
      <c r="O10" s="291"/>
      <c r="P10" s="291"/>
      <c r="Q10" s="291"/>
    </row>
    <row r="11" spans="2:17" ht="33" customHeight="1">
      <c r="B11" s="36" t="s">
        <v>300</v>
      </c>
      <c r="C11" s="291"/>
      <c r="D11" s="291"/>
      <c r="E11" s="291"/>
      <c r="F11" s="291"/>
      <c r="G11" s="291"/>
      <c r="H11" s="291"/>
      <c r="I11" s="291"/>
      <c r="J11" s="291"/>
      <c r="K11" s="291"/>
      <c r="L11" s="291"/>
      <c r="M11" s="291"/>
      <c r="N11" s="291"/>
      <c r="O11" s="291"/>
      <c r="P11" s="291"/>
      <c r="Q11" s="291"/>
    </row>
    <row r="12" spans="2:17" ht="15">
      <c r="B12" s="293"/>
      <c r="C12" s="291"/>
      <c r="D12" s="291"/>
      <c r="E12" s="291"/>
      <c r="F12" s="291"/>
      <c r="G12" s="291"/>
      <c r="H12" s="291"/>
      <c r="I12" s="291"/>
      <c r="J12" s="291"/>
      <c r="K12" s="291"/>
      <c r="L12" s="291"/>
      <c r="M12" s="291"/>
      <c r="N12" s="291"/>
      <c r="O12" s="291"/>
      <c r="P12" s="291"/>
      <c r="Q12" s="291"/>
    </row>
    <row r="13" spans="2:17" ht="28.5" customHeight="1">
      <c r="B13" s="36" t="s">
        <v>301</v>
      </c>
      <c r="C13" s="291"/>
      <c r="D13" s="291"/>
      <c r="E13" s="291"/>
      <c r="F13" s="291"/>
      <c r="G13" s="291"/>
      <c r="H13" s="291"/>
      <c r="I13" s="291"/>
      <c r="J13" s="291"/>
      <c r="K13" s="291"/>
      <c r="L13" s="291"/>
      <c r="M13" s="291"/>
      <c r="N13" s="291"/>
      <c r="O13" s="291"/>
      <c r="P13" s="291"/>
      <c r="Q13" s="291"/>
    </row>
    <row r="14" spans="2:17" ht="15">
      <c r="B14" s="293"/>
      <c r="C14" s="291"/>
      <c r="D14" s="291"/>
      <c r="E14" s="291"/>
      <c r="F14" s="291"/>
      <c r="G14" s="291"/>
      <c r="H14" s="291"/>
      <c r="I14" s="291"/>
      <c r="J14" s="291"/>
      <c r="K14" s="291"/>
      <c r="L14" s="291"/>
      <c r="M14" s="291"/>
      <c r="N14" s="291"/>
      <c r="O14" s="291"/>
      <c r="P14" s="291"/>
      <c r="Q14" s="291"/>
    </row>
    <row r="15" spans="2:17" ht="31.5" customHeight="1">
      <c r="B15" s="36" t="s">
        <v>302</v>
      </c>
      <c r="C15" s="291"/>
      <c r="D15" s="291"/>
      <c r="E15" s="291"/>
      <c r="F15" s="291"/>
      <c r="G15" s="291"/>
      <c r="H15" s="291"/>
      <c r="I15" s="291"/>
      <c r="J15" s="291"/>
      <c r="K15" s="291"/>
      <c r="L15" s="291"/>
      <c r="M15" s="291"/>
      <c r="N15" s="291"/>
      <c r="O15" s="291"/>
      <c r="P15" s="291"/>
      <c r="Q15" s="291"/>
    </row>
    <row r="16" spans="2:17" ht="15">
      <c r="B16" s="293"/>
      <c r="C16" s="291"/>
      <c r="D16" s="291"/>
      <c r="E16" s="291"/>
      <c r="F16" s="291"/>
      <c r="G16" s="291"/>
      <c r="H16" s="291"/>
      <c r="I16" s="291"/>
      <c r="J16" s="291"/>
      <c r="K16" s="291"/>
      <c r="L16" s="291"/>
      <c r="M16" s="291"/>
      <c r="N16" s="291"/>
      <c r="O16" s="291"/>
      <c r="P16" s="291"/>
      <c r="Q16" s="291"/>
    </row>
    <row r="17" spans="2:17" ht="33" customHeight="1">
      <c r="B17" s="36" t="s">
        <v>303</v>
      </c>
      <c r="C17" s="291"/>
      <c r="D17" s="291"/>
      <c r="E17" s="291"/>
      <c r="F17" s="291"/>
      <c r="G17" s="291"/>
      <c r="H17" s="291"/>
      <c r="I17" s="291"/>
      <c r="J17" s="291"/>
      <c r="K17" s="291"/>
      <c r="L17" s="291"/>
      <c r="M17" s="291"/>
      <c r="N17" s="291"/>
      <c r="O17" s="291"/>
      <c r="P17" s="291"/>
      <c r="Q17" s="291"/>
    </row>
    <row r="18" spans="2:17" ht="15">
      <c r="B18" s="293"/>
      <c r="C18" s="291"/>
      <c r="D18" s="291"/>
      <c r="E18" s="291"/>
      <c r="F18" s="291"/>
      <c r="G18" s="291"/>
      <c r="H18" s="291"/>
      <c r="I18" s="291"/>
      <c r="J18" s="291"/>
      <c r="K18" s="291"/>
      <c r="L18" s="291"/>
      <c r="M18" s="291"/>
      <c r="N18" s="291"/>
      <c r="O18" s="291"/>
      <c r="P18" s="291"/>
      <c r="Q18" s="291"/>
    </row>
    <row r="19" spans="2:17" ht="43.5" customHeight="1">
      <c r="B19" s="36" t="s">
        <v>304</v>
      </c>
      <c r="C19" s="291"/>
      <c r="D19" s="291"/>
      <c r="E19" s="291"/>
      <c r="F19" s="291"/>
      <c r="G19" s="291"/>
      <c r="H19" s="291"/>
      <c r="I19" s="291"/>
      <c r="J19" s="291"/>
      <c r="K19" s="291"/>
      <c r="L19" s="291"/>
      <c r="M19" s="291"/>
      <c r="N19" s="291"/>
      <c r="O19" s="291"/>
      <c r="P19" s="291"/>
      <c r="Q19" s="291"/>
    </row>
    <row r="20" ht="15">
      <c r="B20" s="293"/>
    </row>
    <row r="21" ht="33" customHeight="1">
      <c r="B21" s="293" t="s">
        <v>305</v>
      </c>
    </row>
    <row r="22" ht="15">
      <c r="B22" s="293"/>
    </row>
    <row r="23" ht="33" customHeight="1">
      <c r="B23" s="293" t="s">
        <v>306</v>
      </c>
    </row>
    <row r="24" ht="15">
      <c r="B24" s="293"/>
    </row>
    <row r="25" spans="2:17" ht="27.75" customHeight="1">
      <c r="B25" s="36" t="s">
        <v>307</v>
      </c>
      <c r="C25" s="291"/>
      <c r="D25" s="291"/>
      <c r="E25" s="291"/>
      <c r="F25" s="291"/>
      <c r="G25" s="291"/>
      <c r="H25" s="291"/>
      <c r="I25" s="291"/>
      <c r="J25" s="291"/>
      <c r="K25" s="291"/>
      <c r="L25" s="291"/>
      <c r="M25" s="291"/>
      <c r="N25" s="291"/>
      <c r="O25" s="291"/>
      <c r="P25" s="291"/>
      <c r="Q25" s="291"/>
    </row>
    <row r="26" spans="2:17" ht="15">
      <c r="B26" s="293"/>
      <c r="C26" s="291"/>
      <c r="D26" s="291"/>
      <c r="E26" s="291"/>
      <c r="F26" s="291"/>
      <c r="G26" s="291"/>
      <c r="H26" s="291"/>
      <c r="I26" s="291"/>
      <c r="J26" s="291"/>
      <c r="K26" s="291"/>
      <c r="L26" s="291"/>
      <c r="M26" s="291"/>
      <c r="N26" s="291"/>
      <c r="O26" s="291"/>
      <c r="P26" s="291"/>
      <c r="Q26" s="291"/>
    </row>
    <row r="27" spans="2:17" ht="32.25" customHeight="1">
      <c r="B27" s="36" t="s">
        <v>308</v>
      </c>
      <c r="C27" s="291"/>
      <c r="D27" s="291"/>
      <c r="E27" s="291"/>
      <c r="F27" s="291"/>
      <c r="G27" s="291"/>
      <c r="H27" s="291"/>
      <c r="I27" s="291"/>
      <c r="J27" s="291"/>
      <c r="K27" s="291"/>
      <c r="L27" s="291"/>
      <c r="M27" s="291"/>
      <c r="N27" s="291"/>
      <c r="O27" s="291"/>
      <c r="P27" s="291"/>
      <c r="Q27" s="291"/>
    </row>
    <row r="28" spans="2:17" ht="15">
      <c r="B28" s="293"/>
      <c r="C28" s="291"/>
      <c r="D28" s="291"/>
      <c r="E28" s="291"/>
      <c r="F28" s="291"/>
      <c r="G28" s="291"/>
      <c r="H28" s="291"/>
      <c r="I28" s="291"/>
      <c r="J28" s="291"/>
      <c r="K28" s="291"/>
      <c r="L28" s="291"/>
      <c r="M28" s="291"/>
      <c r="N28" s="291"/>
      <c r="O28" s="291"/>
      <c r="P28" s="291"/>
      <c r="Q28" s="291"/>
    </row>
    <row r="29" spans="2:17" ht="47.25" customHeight="1">
      <c r="B29" s="36" t="s">
        <v>309</v>
      </c>
      <c r="C29" s="291"/>
      <c r="D29" s="291"/>
      <c r="E29" s="291"/>
      <c r="F29" s="291"/>
      <c r="G29" s="291"/>
      <c r="H29" s="291"/>
      <c r="I29" s="291"/>
      <c r="J29" s="291"/>
      <c r="K29" s="291"/>
      <c r="L29" s="291"/>
      <c r="M29" s="291"/>
      <c r="N29" s="291"/>
      <c r="O29" s="291"/>
      <c r="P29" s="291"/>
      <c r="Q29" s="291"/>
    </row>
    <row r="30" ht="15">
      <c r="B30" s="293"/>
    </row>
    <row r="31" ht="30">
      <c r="B31" s="293" t="s">
        <v>310</v>
      </c>
    </row>
    <row r="32" ht="15">
      <c r="B32" s="293"/>
    </row>
    <row r="33" ht="30">
      <c r="B33" s="293" t="s">
        <v>311</v>
      </c>
    </row>
    <row r="34" ht="15">
      <c r="B34" s="293"/>
    </row>
    <row r="35" ht="30">
      <c r="B35" s="293" t="s">
        <v>312</v>
      </c>
    </row>
    <row r="36" ht="15">
      <c r="B36" s="293"/>
    </row>
    <row r="37" ht="30">
      <c r="B37" s="293" t="s">
        <v>313</v>
      </c>
    </row>
    <row r="38" ht="15">
      <c r="B38" s="293"/>
    </row>
    <row r="39" spans="2:17" ht="29.25" customHeight="1">
      <c r="B39" s="293" t="s">
        <v>314</v>
      </c>
      <c r="C39" s="70"/>
      <c r="D39" s="70"/>
      <c r="E39" s="70"/>
      <c r="F39" s="70"/>
      <c r="G39" s="70"/>
      <c r="H39" s="70"/>
      <c r="I39" s="70"/>
      <c r="J39" s="70"/>
      <c r="K39" s="70"/>
      <c r="L39" s="70"/>
      <c r="M39" s="70"/>
      <c r="N39" s="70"/>
      <c r="O39" s="70"/>
      <c r="P39" s="70"/>
      <c r="Q39" s="70"/>
    </row>
    <row r="40" spans="2:17" ht="15">
      <c r="B40" s="293"/>
      <c r="C40" s="70"/>
      <c r="D40" s="70"/>
      <c r="E40" s="70"/>
      <c r="F40" s="70"/>
      <c r="G40" s="70"/>
      <c r="H40" s="70"/>
      <c r="I40" s="70"/>
      <c r="J40" s="70"/>
      <c r="K40" s="70"/>
      <c r="L40" s="70"/>
      <c r="M40" s="70"/>
      <c r="N40" s="70"/>
      <c r="O40" s="70"/>
      <c r="P40" s="70"/>
      <c r="Q40" s="70"/>
    </row>
    <row r="41" ht="16.5" customHeight="1">
      <c r="B41" s="293" t="s">
        <v>315</v>
      </c>
    </row>
    <row r="42" ht="15">
      <c r="B42" s="293"/>
    </row>
    <row r="43" ht="30">
      <c r="B43" s="293" t="s">
        <v>316</v>
      </c>
    </row>
    <row r="44" ht="15">
      <c r="B44" s="293"/>
    </row>
    <row r="45" ht="45">
      <c r="B45" s="293" t="s">
        <v>317</v>
      </c>
    </row>
    <row r="46" ht="15">
      <c r="B46" s="293"/>
    </row>
    <row r="47" ht="26.25" customHeight="1">
      <c r="B47" s="293" t="s">
        <v>318</v>
      </c>
    </row>
    <row r="48" ht="15">
      <c r="B48" s="293"/>
    </row>
    <row r="49" spans="2:17" ht="31.5" customHeight="1">
      <c r="B49" s="294" t="s">
        <v>319</v>
      </c>
      <c r="C49" s="291"/>
      <c r="D49" s="291"/>
      <c r="E49" s="291"/>
      <c r="F49" s="291"/>
      <c r="G49" s="291"/>
      <c r="H49" s="291"/>
      <c r="I49" s="291"/>
      <c r="J49" s="291"/>
      <c r="K49" s="291"/>
      <c r="L49" s="291"/>
      <c r="M49" s="291"/>
      <c r="N49" s="291"/>
      <c r="O49" s="291"/>
      <c r="P49" s="291"/>
      <c r="Q49" s="291"/>
    </row>
    <row r="50" ht="15.75">
      <c r="B50" s="295"/>
    </row>
  </sheetData>
  <sheetProtection sheet="1" objects="1" scenarios="1" formatCells="0" formatColumns="0" formatRows="0" insertColumns="0" insertRows="0" insertHyperlinks="0" deleteColumns="0" deleteRows="0" sort="0" autoFilter="0" pivotTables="0"/>
  <printOptions horizontalCentered="1"/>
  <pageMargins left="0.75" right="0.75" top="1" bottom="1" header="0.5118055555555555" footer="0.511805555555555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tabColor indexed="31"/>
    <pageSetUpPr fitToPage="1"/>
  </sheetPr>
  <dimension ref="B1:C69"/>
  <sheetViews>
    <sheetView workbookViewId="0" topLeftCell="A1">
      <selection activeCell="A4" sqref="A4"/>
    </sheetView>
  </sheetViews>
  <sheetFormatPr defaultColWidth="9.140625" defaultRowHeight="12.75"/>
  <cols>
    <col min="1" max="1" width="3.7109375" style="20" customWidth="1"/>
    <col min="2" max="2" width="20.57421875" style="296" customWidth="1"/>
    <col min="3" max="3" width="84.28125" style="296" customWidth="1"/>
    <col min="4" max="16384" width="9.140625" style="20" customWidth="1"/>
  </cols>
  <sheetData>
    <row r="1" spans="2:3" ht="21.75" customHeight="1">
      <c r="B1" s="289" t="s">
        <v>0</v>
      </c>
      <c r="C1" s="289"/>
    </row>
    <row r="2" spans="2:3" ht="13.5" customHeight="1">
      <c r="B2" s="297" t="str">
        <f>'A - Introduction'!B2</f>
        <v>Version 1.1</v>
      </c>
      <c r="C2" s="297"/>
    </row>
    <row r="3" spans="2:3" ht="11.25" customHeight="1">
      <c r="B3" s="290" t="str">
        <f>'A - Introduction'!B3</f>
        <v>Last Modified: October 2, 2009</v>
      </c>
      <c r="C3" s="290"/>
    </row>
    <row r="5" spans="2:3" ht="18">
      <c r="B5" s="31" t="s">
        <v>320</v>
      </c>
      <c r="C5" s="31"/>
    </row>
    <row r="6" ht="13.5"/>
    <row r="7" spans="2:3" ht="16.5">
      <c r="B7" s="298" t="s">
        <v>67</v>
      </c>
      <c r="C7" s="299" t="s">
        <v>321</v>
      </c>
    </row>
    <row r="8" spans="2:3" ht="15.75">
      <c r="B8" s="300" t="s">
        <v>202</v>
      </c>
      <c r="C8" s="301" t="s">
        <v>322</v>
      </c>
    </row>
    <row r="9" spans="2:3" ht="15.75">
      <c r="B9" s="300" t="s">
        <v>205</v>
      </c>
      <c r="C9" s="301" t="s">
        <v>323</v>
      </c>
    </row>
    <row r="10" spans="2:3" ht="15.75">
      <c r="B10" s="300" t="s">
        <v>208</v>
      </c>
      <c r="C10" s="301" t="s">
        <v>324</v>
      </c>
    </row>
    <row r="11" spans="2:3" ht="14.25">
      <c r="B11" s="300" t="s">
        <v>119</v>
      </c>
      <c r="C11" s="302" t="s">
        <v>275</v>
      </c>
    </row>
    <row r="12" spans="2:3" ht="15.75">
      <c r="B12" s="300" t="s">
        <v>325</v>
      </c>
      <c r="C12" s="302" t="s">
        <v>326</v>
      </c>
    </row>
    <row r="13" spans="2:3" ht="15.75">
      <c r="B13" s="300" t="s">
        <v>327</v>
      </c>
      <c r="C13" s="302" t="s">
        <v>328</v>
      </c>
    </row>
    <row r="14" spans="2:3" ht="15.75">
      <c r="B14" s="300" t="s">
        <v>329</v>
      </c>
      <c r="C14" s="302" t="s">
        <v>330</v>
      </c>
    </row>
    <row r="15" spans="2:3" ht="15.75">
      <c r="B15" s="300" t="s">
        <v>331</v>
      </c>
      <c r="C15" s="302" t="s">
        <v>332</v>
      </c>
    </row>
    <row r="16" spans="2:3" ht="15.75">
      <c r="B16" s="300" t="s">
        <v>333</v>
      </c>
      <c r="C16" s="301" t="s">
        <v>334</v>
      </c>
    </row>
    <row r="17" spans="2:3" ht="15.75">
      <c r="B17" s="300" t="s">
        <v>335</v>
      </c>
      <c r="C17" s="301" t="s">
        <v>336</v>
      </c>
    </row>
    <row r="18" spans="2:3" ht="12.75">
      <c r="B18" s="300" t="s">
        <v>146</v>
      </c>
      <c r="C18" s="302" t="s">
        <v>147</v>
      </c>
    </row>
    <row r="19" spans="2:3" ht="15.75">
      <c r="B19" s="300" t="s">
        <v>91</v>
      </c>
      <c r="C19" s="302" t="s">
        <v>337</v>
      </c>
    </row>
    <row r="20" spans="2:3" ht="15.75">
      <c r="B20" s="300" t="s">
        <v>94</v>
      </c>
      <c r="C20" s="302" t="s">
        <v>338</v>
      </c>
    </row>
    <row r="21" spans="2:3" ht="15.75">
      <c r="B21" s="300" t="s">
        <v>85</v>
      </c>
      <c r="C21" s="302" t="s">
        <v>245</v>
      </c>
    </row>
    <row r="22" spans="2:3" ht="12.75">
      <c r="B22" s="300" t="s">
        <v>247</v>
      </c>
      <c r="C22" s="302" t="s">
        <v>248</v>
      </c>
    </row>
    <row r="23" spans="2:3" ht="15.75">
      <c r="B23" s="300" t="s">
        <v>265</v>
      </c>
      <c r="C23" s="302" t="s">
        <v>266</v>
      </c>
    </row>
    <row r="24" spans="2:3" ht="15.75">
      <c r="B24" s="300" t="s">
        <v>88</v>
      </c>
      <c r="C24" s="302" t="s">
        <v>257</v>
      </c>
    </row>
    <row r="25" spans="2:3" ht="15.75">
      <c r="B25" s="300" t="s">
        <v>339</v>
      </c>
      <c r="C25" s="302" t="s">
        <v>163</v>
      </c>
    </row>
    <row r="26" spans="2:3" ht="12.75">
      <c r="B26" s="300" t="s">
        <v>168</v>
      </c>
      <c r="C26" s="302" t="s">
        <v>340</v>
      </c>
    </row>
    <row r="27" spans="2:3" ht="12.75">
      <c r="B27" s="300" t="s">
        <v>171</v>
      </c>
      <c r="C27" s="302" t="s">
        <v>172</v>
      </c>
    </row>
    <row r="28" spans="2:3" ht="12.75">
      <c r="B28" s="300" t="s">
        <v>165</v>
      </c>
      <c r="C28" s="302" t="s">
        <v>166</v>
      </c>
    </row>
    <row r="29" spans="2:3" ht="12" customHeight="1">
      <c r="B29" s="300" t="s">
        <v>174</v>
      </c>
      <c r="C29" s="301" t="s">
        <v>175</v>
      </c>
    </row>
    <row r="30" spans="2:3" ht="12" customHeight="1">
      <c r="B30" s="300" t="s">
        <v>177</v>
      </c>
      <c r="C30" s="301" t="s">
        <v>178</v>
      </c>
    </row>
    <row r="31" spans="2:3" ht="12" customHeight="1">
      <c r="B31" s="300" t="s">
        <v>183</v>
      </c>
      <c r="C31" s="301" t="s">
        <v>184</v>
      </c>
    </row>
    <row r="32" spans="2:3" ht="12" customHeight="1">
      <c r="B32" s="300" t="s">
        <v>180</v>
      </c>
      <c r="C32" s="301" t="s">
        <v>181</v>
      </c>
    </row>
    <row r="33" spans="2:3" ht="12" customHeight="1">
      <c r="B33" s="300" t="s">
        <v>198</v>
      </c>
      <c r="C33" s="301" t="s">
        <v>199</v>
      </c>
    </row>
    <row r="34" spans="2:3" ht="12" customHeight="1">
      <c r="B34" s="300" t="s">
        <v>189</v>
      </c>
      <c r="C34" s="301" t="s">
        <v>190</v>
      </c>
    </row>
    <row r="35" spans="2:3" ht="12.75">
      <c r="B35" s="300" t="s">
        <v>186</v>
      </c>
      <c r="C35" s="301" t="s">
        <v>187</v>
      </c>
    </row>
    <row r="36" spans="2:3" ht="12" customHeight="1">
      <c r="B36" s="300" t="s">
        <v>195</v>
      </c>
      <c r="C36" s="301" t="s">
        <v>196</v>
      </c>
    </row>
    <row r="37" spans="2:3" ht="12.75" customHeight="1">
      <c r="B37" s="300" t="s">
        <v>192</v>
      </c>
      <c r="C37" s="301" t="s">
        <v>193</v>
      </c>
    </row>
    <row r="38" spans="2:3" ht="15.75">
      <c r="B38" s="300" t="s">
        <v>111</v>
      </c>
      <c r="C38" s="302" t="s">
        <v>246</v>
      </c>
    </row>
    <row r="39" spans="2:3" ht="15.75">
      <c r="B39" s="300" t="s">
        <v>341</v>
      </c>
      <c r="C39" s="302" t="s">
        <v>258</v>
      </c>
    </row>
    <row r="40" spans="2:3" ht="14.25">
      <c r="B40" s="300" t="s">
        <v>116</v>
      </c>
      <c r="C40" s="302" t="s">
        <v>264</v>
      </c>
    </row>
    <row r="41" spans="2:3" ht="12.75">
      <c r="B41" s="300" t="s">
        <v>159</v>
      </c>
      <c r="C41" s="302" t="s">
        <v>160</v>
      </c>
    </row>
    <row r="42" spans="2:3" ht="12.75">
      <c r="B42" s="300" t="s">
        <v>156</v>
      </c>
      <c r="C42" s="302" t="s">
        <v>157</v>
      </c>
    </row>
    <row r="43" spans="2:3" ht="12.75">
      <c r="B43" s="300" t="s">
        <v>342</v>
      </c>
      <c r="C43" s="302" t="s">
        <v>343</v>
      </c>
    </row>
    <row r="44" spans="2:3" ht="14.25">
      <c r="B44" s="300" t="s">
        <v>122</v>
      </c>
      <c r="C44" s="302" t="s">
        <v>276</v>
      </c>
    </row>
    <row r="45" spans="2:3" ht="12.75">
      <c r="B45" s="300" t="s">
        <v>150</v>
      </c>
      <c r="C45" s="302" t="s">
        <v>151</v>
      </c>
    </row>
    <row r="46" spans="2:3" ht="13.5">
      <c r="B46" s="303" t="s">
        <v>153</v>
      </c>
      <c r="C46" s="304" t="s">
        <v>344</v>
      </c>
    </row>
    <row r="47" ht="13.5"/>
    <row r="49" s="20" customFormat="1" ht="12.75"/>
    <row r="63" spans="2:3" ht="12.75">
      <c r="B63" s="196"/>
      <c r="C63" s="196"/>
    </row>
    <row r="64" spans="2:3" ht="12.75">
      <c r="B64" s="196"/>
      <c r="C64" s="196"/>
    </row>
    <row r="65" spans="2:3" ht="12.75">
      <c r="B65" s="196"/>
      <c r="C65" s="196"/>
    </row>
    <row r="66" spans="2:3" ht="12.75">
      <c r="B66" s="196"/>
      <c r="C66" s="196"/>
    </row>
    <row r="67" spans="2:3" ht="12.75">
      <c r="B67" s="196"/>
      <c r="C67" s="196"/>
    </row>
    <row r="68" spans="2:3" ht="12.75">
      <c r="B68" s="196"/>
      <c r="C68" s="196"/>
    </row>
    <row r="69" spans="2:3" ht="12.75">
      <c r="B69" s="196"/>
      <c r="C69" s="196"/>
    </row>
  </sheetData>
  <sheetProtection sheet="1" objects="1" scenarios="1" formatCells="0" formatColumns="0" formatRows="0" insertColumns="0" insertRows="0" insertHyperlinks="0" deleteColumns="0" deleteRows="0" sort="0" autoFilter="0" pivotTables="0"/>
  <mergeCells count="4">
    <mergeCell ref="B1:C1"/>
    <mergeCell ref="B2:C2"/>
    <mergeCell ref="B3:C3"/>
    <mergeCell ref="B5:C5"/>
  </mergeCells>
  <printOptions horizontalCentered="1"/>
  <pageMargins left="0.75" right="0.75" top="1" bottom="1" header="0.5118055555555555" footer="0.511805555555555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 Phillips</cp:lastModifiedBy>
  <cp:lastPrinted>2009-09-23T14:58:51Z</cp:lastPrinted>
  <dcterms:created xsi:type="dcterms:W3CDTF">2009-08-05T14:02:13Z</dcterms:created>
  <dcterms:modified xsi:type="dcterms:W3CDTF">2009-10-02T15:37:14Z</dcterms:modified>
  <cp:category/>
  <cp:version/>
  <cp:contentType/>
  <cp:contentStatus/>
</cp:coreProperties>
</file>